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9817CF05-ACD2-44F1-9F09-9E3060E072CC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НФ АПП" sheetId="5" r:id="rId1"/>
    <sheet name="ПНФ по всем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20" i="5" l="1"/>
  <c r="AH26" i="6"/>
  <c r="AI26" i="6"/>
  <c r="AH25" i="6"/>
  <c r="AI25" i="6"/>
  <c r="AH13" i="6"/>
  <c r="AI13" i="6"/>
  <c r="AH14" i="6"/>
  <c r="AI14" i="6"/>
  <c r="AH15" i="6"/>
  <c r="AI15" i="6"/>
  <c r="AH16" i="6"/>
  <c r="AI16" i="6" s="1"/>
  <c r="AH17" i="6"/>
  <c r="AI17" i="6" s="1"/>
  <c r="AH18" i="6"/>
  <c r="AI18" i="6"/>
  <c r="AH19" i="6"/>
  <c r="AI19" i="6"/>
  <c r="AH20" i="6"/>
  <c r="AI20" i="6"/>
  <c r="AH21" i="6"/>
  <c r="AI21" i="6"/>
  <c r="AH22" i="6"/>
  <c r="AI22" i="6"/>
  <c r="AH23" i="6"/>
  <c r="AI23" i="6"/>
  <c r="AH24" i="6"/>
  <c r="AI24" i="6" s="1"/>
  <c r="AI12" i="6"/>
  <c r="AH12" i="6"/>
  <c r="AG25" i="6"/>
  <c r="AG13" i="6"/>
  <c r="AG14" i="6"/>
  <c r="AG15" i="6"/>
  <c r="AG16" i="6"/>
  <c r="AG17" i="6"/>
  <c r="AG18" i="6"/>
  <c r="AG19" i="6"/>
  <c r="AG20" i="6"/>
  <c r="AG21" i="6"/>
  <c r="AG22" i="6"/>
  <c r="AG23" i="6"/>
  <c r="AG24" i="6"/>
  <c r="AG12" i="6"/>
  <c r="AI20" i="5"/>
  <c r="AI19" i="5"/>
  <c r="AH19" i="5"/>
  <c r="AI13" i="5"/>
  <c r="AI14" i="5"/>
  <c r="AI15" i="5"/>
  <c r="AI16" i="5"/>
  <c r="AI17" i="5"/>
  <c r="AI18" i="5"/>
  <c r="AI12" i="5"/>
  <c r="AH13" i="5"/>
  <c r="AH14" i="5"/>
  <c r="AH15" i="5"/>
  <c r="AH16" i="5"/>
  <c r="AH17" i="5"/>
  <c r="AH18" i="5"/>
  <c r="AH12" i="5"/>
  <c r="AG19" i="5"/>
  <c r="AG13" i="5"/>
  <c r="AG14" i="5"/>
  <c r="AG15" i="5"/>
  <c r="AG16" i="5"/>
  <c r="AG17" i="5"/>
  <c r="AG18" i="5"/>
  <c r="AG12" i="5"/>
  <c r="P10" i="5"/>
  <c r="AF25" i="6" l="1"/>
  <c r="Q25" i="6"/>
  <c r="R25" i="6"/>
  <c r="P25" i="6"/>
  <c r="O19" i="5"/>
  <c r="P14" i="5" s="1"/>
  <c r="P17" i="5" l="1"/>
  <c r="P15" i="5"/>
  <c r="P13" i="5"/>
  <c r="P12" i="5"/>
  <c r="P18" i="5"/>
  <c r="P16" i="5"/>
  <c r="Z12" i="5"/>
  <c r="P19" i="5" l="1"/>
  <c r="Y21" i="6"/>
  <c r="Y18" i="6"/>
  <c r="Y13" i="6"/>
  <c r="Y14" i="5"/>
  <c r="Y13" i="5"/>
  <c r="Y12" i="5"/>
  <c r="Y17" i="5" l="1"/>
  <c r="Y16" i="5"/>
  <c r="Y15" i="5"/>
  <c r="AA23" i="6" l="1"/>
  <c r="AA13" i="6"/>
  <c r="AA14" i="6"/>
  <c r="AA15" i="6"/>
  <c r="AA16" i="6"/>
  <c r="AA17" i="6"/>
  <c r="AA18" i="6"/>
  <c r="AA19" i="6"/>
  <c r="AA20" i="6"/>
  <c r="AA21" i="6"/>
  <c r="AA22" i="6"/>
  <c r="AA12" i="6"/>
  <c r="X13" i="6"/>
  <c r="X14" i="6"/>
  <c r="X15" i="6"/>
  <c r="X16" i="6"/>
  <c r="X17" i="6"/>
  <c r="X18" i="6"/>
  <c r="X19" i="6"/>
  <c r="X20" i="6"/>
  <c r="X21" i="6"/>
  <c r="X22" i="6"/>
  <c r="X23" i="6"/>
  <c r="X24" i="6"/>
  <c r="X12" i="6"/>
  <c r="U13" i="6"/>
  <c r="U14" i="6"/>
  <c r="U15" i="6"/>
  <c r="U16" i="6"/>
  <c r="U17" i="6"/>
  <c r="U18" i="6"/>
  <c r="U19" i="6"/>
  <c r="U20" i="6"/>
  <c r="U21" i="6"/>
  <c r="U22" i="6"/>
  <c r="U23" i="6"/>
  <c r="U24" i="6"/>
  <c r="U12" i="6"/>
  <c r="U12" i="5"/>
  <c r="AA13" i="5"/>
  <c r="AA14" i="5"/>
  <c r="AA15" i="5"/>
  <c r="AA16" i="5"/>
  <c r="AA17" i="5"/>
  <c r="AA18" i="5"/>
  <c r="AA12" i="5"/>
  <c r="X13" i="5" l="1"/>
  <c r="X14" i="5"/>
  <c r="X15" i="5"/>
  <c r="X16" i="5"/>
  <c r="X17" i="5"/>
  <c r="X18" i="5"/>
  <c r="X12" i="5"/>
  <c r="U13" i="5"/>
  <c r="U14" i="5"/>
  <c r="U15" i="5"/>
  <c r="U16" i="5"/>
  <c r="U17" i="5"/>
  <c r="U18" i="5"/>
  <c r="J25" i="6"/>
  <c r="Q10" i="6" s="1"/>
  <c r="O25" i="6"/>
  <c r="P10" i="6" s="1"/>
  <c r="P12" i="6" s="1"/>
  <c r="I24" i="6"/>
  <c r="K24" i="6" s="1"/>
  <c r="I19" i="6"/>
  <c r="K19" i="6" s="1"/>
  <c r="I20" i="6"/>
  <c r="I21" i="6"/>
  <c r="I22" i="6"/>
  <c r="I23" i="6"/>
  <c r="E18" i="6"/>
  <c r="E24" i="6"/>
  <c r="E19" i="6"/>
  <c r="E20" i="6"/>
  <c r="E21" i="6"/>
  <c r="E22" i="6"/>
  <c r="E23" i="6"/>
  <c r="I18" i="6"/>
  <c r="I17" i="6"/>
  <c r="E17" i="6"/>
  <c r="I16" i="6"/>
  <c r="E16" i="6"/>
  <c r="I15" i="6"/>
  <c r="E15" i="6"/>
  <c r="I14" i="6"/>
  <c r="E14" i="6"/>
  <c r="I13" i="6"/>
  <c r="E13" i="6"/>
  <c r="I12" i="6"/>
  <c r="E12" i="6"/>
  <c r="K13" i="6" l="1"/>
  <c r="K23" i="6"/>
  <c r="K22" i="6"/>
  <c r="K21" i="6"/>
  <c r="K20" i="6"/>
  <c r="K12" i="6"/>
  <c r="K16" i="6"/>
  <c r="K15" i="6"/>
  <c r="K14" i="6"/>
  <c r="K17" i="6"/>
  <c r="P21" i="6"/>
  <c r="P15" i="6"/>
  <c r="P13" i="6"/>
  <c r="P20" i="6"/>
  <c r="P14" i="6"/>
  <c r="P22" i="6"/>
  <c r="P19" i="6"/>
  <c r="P16" i="6"/>
  <c r="P23" i="6"/>
  <c r="P17" i="6"/>
  <c r="P18" i="6"/>
  <c r="P24" i="6"/>
  <c r="K18" i="6"/>
  <c r="R12" i="6" l="1"/>
  <c r="AF12" i="6" s="1"/>
  <c r="R13" i="6"/>
  <c r="AF13" i="6" s="1"/>
  <c r="R14" i="6" l="1"/>
  <c r="AF14" i="6" s="1"/>
  <c r="R15" i="6" l="1"/>
  <c r="AF15" i="6" s="1"/>
  <c r="R16" i="6" l="1"/>
  <c r="AF16" i="6" s="1"/>
  <c r="R17" i="6" l="1"/>
  <c r="AF17" i="6" s="1"/>
  <c r="R18" i="6" l="1"/>
  <c r="AF18" i="6" s="1"/>
  <c r="R24" i="6" l="1"/>
  <c r="AF24" i="6" s="1"/>
  <c r="R19" i="6" l="1"/>
  <c r="AF19" i="6" s="1"/>
  <c r="R20" i="6" l="1"/>
  <c r="AF20" i="6" s="1"/>
  <c r="R21" i="6" l="1"/>
  <c r="AF21" i="6" s="1"/>
  <c r="R23" i="6" l="1"/>
  <c r="AF23" i="6" s="1"/>
  <c r="R22" i="6"/>
  <c r="AF22" i="6" s="1"/>
  <c r="AF26" i="6" l="1"/>
  <c r="R26" i="6"/>
  <c r="J19" i="5"/>
  <c r="Q10" i="5" s="1"/>
  <c r="Q18" i="5" s="1"/>
  <c r="R18" i="5" l="1"/>
  <c r="AF18" i="5" s="1"/>
  <c r="Q16" i="5"/>
  <c r="Q13" i="5"/>
  <c r="Q15" i="5"/>
  <c r="Q17" i="5"/>
  <c r="Q14" i="5"/>
  <c r="Q12" i="5"/>
  <c r="Q19" i="5" s="1"/>
  <c r="R12" i="5" l="1"/>
  <c r="R17" i="5"/>
  <c r="R16" i="5"/>
  <c r="AF16" i="5" s="1"/>
  <c r="AF12" i="5" l="1"/>
  <c r="AF17" i="5"/>
  <c r="R13" i="5"/>
  <c r="AF13" i="5" s="1"/>
  <c r="R14" i="5" l="1"/>
  <c r="AF14" i="5" s="1"/>
  <c r="R15" i="5" l="1"/>
  <c r="R19" i="5" s="1"/>
  <c r="R20" i="5" l="1"/>
  <c r="AF15" i="5"/>
  <c r="AF19" i="5" s="1"/>
  <c r="AF20" i="5" s="1"/>
  <c r="I17" i="5"/>
  <c r="I18" i="5"/>
  <c r="I16" i="5"/>
  <c r="I13" i="5"/>
  <c r="I14" i="5"/>
  <c r="I15" i="5"/>
  <c r="I12" i="5"/>
  <c r="E18" i="5"/>
  <c r="E16" i="5"/>
  <c r="E13" i="5"/>
  <c r="E14" i="5"/>
  <c r="E15" i="5"/>
  <c r="E12" i="5"/>
  <c r="E17" i="5"/>
  <c r="K18" i="5" l="1"/>
  <c r="K16" i="5"/>
  <c r="K13" i="5"/>
  <c r="K12" i="5"/>
  <c r="K14" i="5"/>
  <c r="K15" i="5"/>
  <c r="K17" i="5"/>
</calcChain>
</file>

<file path=xl/sharedStrings.xml><?xml version="1.0" encoding="utf-8"?>
<sst xmlns="http://schemas.openxmlformats.org/spreadsheetml/2006/main" count="163" uniqueCount="81">
  <si>
    <t>ГБУЗ РТ "Республиканская больница №1"</t>
  </si>
  <si>
    <t>ГБУЗ РТ "Республиканская детская больница"</t>
  </si>
  <si>
    <t>ГБУЗ РТ "Бай-Тайгинская ЦКБ"</t>
  </si>
  <si>
    <t>ГБУЗ РТ "Дзун-Хемчикский ММЦ"</t>
  </si>
  <si>
    <t>ГБУЗ РТ "Каа-Хемская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</si>
  <si>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</si>
  <si>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</si>
  <si>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</si>
  <si>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</si>
  <si>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"Тандынская ЦКБ"</t>
  </si>
  <si>
    <t>ГБУЗ РТ "Тес-Хемская ЦКБ"</t>
  </si>
  <si>
    <t>ГБУЗ РТ "Тере-Хольская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</si>
  <si>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</si>
  <si>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</si>
  <si>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</si>
  <si>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</si>
  <si>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</si>
  <si>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"Барун-Хемчикский ММЦ"</t>
  </si>
  <si>
    <t>ГБУЗ РТ "Сут-Хольская ЦКБ"</t>
  </si>
  <si>
    <t>ГБУЗ РТ "Республиканский консультативно-диагностический центр"</t>
  </si>
  <si>
    <t>Итого</t>
  </si>
  <si>
    <t>1 блок</t>
  </si>
  <si>
    <t>2 блок</t>
  </si>
  <si>
    <t>3 блок</t>
  </si>
  <si>
    <t>Всего</t>
  </si>
  <si>
    <t>в том числе:</t>
  </si>
  <si>
    <t>Максимально возможная сумма баллов</t>
  </si>
  <si>
    <t>Набранная сумма баллов</t>
  </si>
  <si>
    <t>I – выполнившие до 40 процентов показателей</t>
  </si>
  <si>
    <t>II – выполнившие  от 40 (включительно) до 60 процентов  показателей</t>
  </si>
  <si>
    <t>III – выполнившие свыше 60 (включительно) процентов показателей</t>
  </si>
  <si>
    <t>Численность прикрепленного населения к медицинским организациям
II и III группы</t>
  </si>
  <si>
    <t>в том числе сумма баллов МО III группы</t>
  </si>
  <si>
    <t>2 часть - 30%</t>
  </si>
  <si>
    <t>Распределение МО на три группы с учетом фактически набранных баллов, в %</t>
  </si>
  <si>
    <r>
      <t xml:space="preserve">Фактическое выполнение, установленных решением Комиссии по разработке ТПОМС Республики Тыва объемов предоставления медицинской помощи </t>
    </r>
    <r>
      <rPr>
        <u/>
        <sz val="10"/>
        <color theme="1"/>
        <rFont val="Times New Roman"/>
        <family val="1"/>
        <charset val="204"/>
      </rPr>
      <t>с профилактической и иными целями, а также по обращению по заболеваемости</t>
    </r>
  </si>
  <si>
    <t>Наименования МО</t>
  </si>
  <si>
    <t>Показатели смертности прикрепленного населения в возрасте от 30 до 69 лет (за исключением смертности от внешних причин) и смерности детей в возрасте от 0-17 лет (за исключением смертности от внешних причин)</t>
  </si>
  <si>
    <t>за 2023 год (чел.)</t>
  </si>
  <si>
    <t>за 2024 год (чел.)</t>
  </si>
  <si>
    <t>Всего баллов</t>
  </si>
  <si>
    <r>
      <t xml:space="preserve">в случае, если </t>
    </r>
    <r>
      <rPr>
        <b/>
        <sz val="7"/>
        <color theme="1"/>
        <rFont val="Times New Roman"/>
        <family val="1"/>
        <charset val="204"/>
      </rPr>
      <t>не достигнуто снижение</t>
    </r>
    <r>
      <rPr>
        <sz val="7"/>
        <color theme="1"/>
        <rFont val="Times New Roman"/>
        <family val="1"/>
        <charset val="204"/>
      </rPr>
      <t xml:space="preserve"> вышеуказанных показателей смертности прикрепленного населения (взрослого и детского) и выполнения МО </t>
    </r>
    <r>
      <rPr>
        <b/>
        <sz val="7"/>
        <color theme="1"/>
        <rFont val="Times New Roman"/>
        <family val="1"/>
        <charset val="204"/>
      </rPr>
      <t>менее 90 процентов</t>
    </r>
    <r>
      <rPr>
        <sz val="7"/>
        <color theme="1"/>
        <rFont val="Times New Roman"/>
        <family val="1"/>
        <charset val="204"/>
      </rPr>
      <t xml:space="preserve"> указанного объема медицинской помощи применяется понижающий </t>
    </r>
    <r>
      <rPr>
        <b/>
        <sz val="7"/>
        <color theme="1"/>
        <rFont val="Times New Roman"/>
        <family val="1"/>
        <charset val="204"/>
      </rPr>
      <t>коэффициент 0,8</t>
    </r>
    <r>
      <rPr>
        <sz val="7"/>
        <color theme="1"/>
        <rFont val="Times New Roman"/>
        <family val="1"/>
        <charset val="204"/>
      </rPr>
      <t>.</t>
    </r>
  </si>
  <si>
    <r>
      <t xml:space="preserve">в случае, если в предшествующем и текущем периодах показатель смертности прикрепленного населения (взрослого и (или) детского) </t>
    </r>
    <r>
      <rPr>
        <b/>
        <sz val="7"/>
        <color theme="1"/>
        <rFont val="Times New Roman"/>
        <family val="1"/>
        <charset val="204"/>
      </rPr>
      <t>равен 0</t>
    </r>
    <r>
      <rPr>
        <sz val="7"/>
        <color theme="1"/>
        <rFont val="Times New Roman"/>
        <family val="1"/>
        <charset val="204"/>
      </rPr>
      <t xml:space="preserve">, а выполнение МО </t>
    </r>
    <r>
      <rPr>
        <b/>
        <sz val="7"/>
        <color theme="1"/>
        <rFont val="Times New Roman"/>
        <family val="1"/>
        <charset val="204"/>
      </rPr>
      <t>90 процентов и более</t>
    </r>
    <r>
      <rPr>
        <sz val="7"/>
        <color theme="1"/>
        <rFont val="Times New Roman"/>
        <family val="1"/>
        <charset val="204"/>
      </rPr>
      <t xml:space="preserve"> указанных объемов медицинской помощи выплаты стимулирующего характера производятся </t>
    </r>
    <r>
      <rPr>
        <b/>
        <sz val="7"/>
        <color theme="1"/>
        <rFont val="Times New Roman"/>
        <family val="1"/>
        <charset val="204"/>
      </rPr>
      <t>без учета данного показателя (1,0)</t>
    </r>
    <r>
      <rPr>
        <sz val="7"/>
        <color theme="1"/>
        <rFont val="Times New Roman"/>
        <family val="1"/>
        <charset val="204"/>
      </rPr>
      <t>.</t>
    </r>
  </si>
  <si>
    <r>
      <t xml:space="preserve">в случае, если </t>
    </r>
    <r>
      <rPr>
        <b/>
        <sz val="7"/>
        <color theme="1"/>
        <rFont val="Times New Roman"/>
        <family val="1"/>
        <charset val="204"/>
      </rPr>
      <t>достигнуто снижение</t>
    </r>
    <r>
      <rPr>
        <sz val="7"/>
        <color theme="1"/>
        <rFont val="Times New Roman"/>
        <family val="1"/>
        <charset val="204"/>
      </rPr>
      <t xml:space="preserve"> показателей смертности прикрепленного населения (взрослого и (или) детей), а выполнение МО </t>
    </r>
    <r>
      <rPr>
        <b/>
        <sz val="7"/>
        <color theme="1"/>
        <rFont val="Times New Roman"/>
        <family val="1"/>
        <charset val="204"/>
      </rPr>
      <t>менее 90 процентов</t>
    </r>
    <r>
      <rPr>
        <sz val="7"/>
        <color theme="1"/>
        <rFont val="Times New Roman"/>
        <family val="1"/>
        <charset val="204"/>
      </rPr>
      <t xml:space="preserve"> указанных объемов медицинской помощи, при расчете размера выплат стимулирующего характера применяется понижающий </t>
    </r>
    <r>
      <rPr>
        <b/>
        <sz val="7"/>
        <color theme="1"/>
        <rFont val="Times New Roman"/>
        <family val="1"/>
        <charset val="204"/>
      </rPr>
      <t>коэффициент 0,9</t>
    </r>
    <r>
      <rPr>
        <sz val="7"/>
        <color theme="1"/>
        <rFont val="Times New Roman"/>
        <family val="1"/>
        <charset val="204"/>
      </rPr>
      <t>.</t>
    </r>
  </si>
  <si>
    <r>
      <t xml:space="preserve">в случае, если </t>
    </r>
    <r>
      <rPr>
        <b/>
        <sz val="7"/>
        <color theme="1"/>
        <rFont val="Times New Roman"/>
        <family val="1"/>
        <charset val="204"/>
      </rPr>
      <t>не достигнуто снижение</t>
    </r>
    <r>
      <rPr>
        <sz val="7"/>
        <color theme="1"/>
        <rFont val="Times New Roman"/>
        <family val="1"/>
        <charset val="204"/>
      </rPr>
      <t xml:space="preserve"> показателей смертности прикрепленного населения (взрослого населения и (или) детей), а выполнение МО </t>
    </r>
    <r>
      <rPr>
        <b/>
        <sz val="7"/>
        <color theme="1"/>
        <rFont val="Times New Roman"/>
        <family val="1"/>
        <charset val="204"/>
      </rPr>
      <t>90 процентов и более</t>
    </r>
    <r>
      <rPr>
        <sz val="7"/>
        <color theme="1"/>
        <rFont val="Times New Roman"/>
        <family val="1"/>
        <charset val="204"/>
      </rPr>
      <t xml:space="preserve"> указанных объемов медицинской помощи, при расчете размера выплат стимулирующего характера применяется понижающий </t>
    </r>
    <r>
      <rPr>
        <b/>
        <sz val="7"/>
        <color theme="1"/>
        <rFont val="Times New Roman"/>
        <family val="1"/>
        <charset val="204"/>
      </rPr>
      <t>коэффициент 0,9</t>
    </r>
    <r>
      <rPr>
        <sz val="7"/>
        <color theme="1"/>
        <rFont val="Times New Roman"/>
        <family val="1"/>
        <charset val="204"/>
      </rPr>
      <t>.</t>
    </r>
  </si>
  <si>
    <t>Коэффициенты к размеру стимулирующих выплат</t>
  </si>
  <si>
    <t>4=1+2+3</t>
  </si>
  <si>
    <t>8=5+6+7</t>
  </si>
  <si>
    <t>9=8</t>
  </si>
  <si>
    <t>% выполнения показателей</t>
  </si>
  <si>
    <t>10=8/4*100</t>
  </si>
  <si>
    <t xml:space="preserve">1 часть - 70% </t>
  </si>
  <si>
    <t>17=15+16</t>
  </si>
  <si>
    <t>20=19/18*100</t>
  </si>
  <si>
    <t>23=22/21*100</t>
  </si>
  <si>
    <t>Объем средств, направляемый в медицинские организации по итогам оценки достижения значений показателей результативности деятельности за период с 01 января по 31 декабря 2024г., в рублях</t>
  </si>
  <si>
    <t>к Протоколу заседания Комиссии №12</t>
  </si>
  <si>
    <t>посещения с профилактическими и иными целями</t>
  </si>
  <si>
    <t>% исполнения</t>
  </si>
  <si>
    <t>обращение по заболеваемости</t>
  </si>
  <si>
    <t>26=25/24*100</t>
  </si>
  <si>
    <t>31=17*27*28*29*30</t>
  </si>
  <si>
    <t>за предыдущий год (чел.)</t>
  </si>
  <si>
    <t>за текущий год (чел.)</t>
  </si>
  <si>
    <t>прирост (уменьшение), в %</t>
  </si>
  <si>
    <t>план на январь-ноябрь 2024 года</t>
  </si>
  <si>
    <t>факт за январь-ноябрь 2024 года</t>
  </si>
  <si>
    <t>15=1 часть*14</t>
  </si>
  <si>
    <t xml:space="preserve"> + </t>
  </si>
  <si>
    <t xml:space="preserve">1 часть - 100% </t>
  </si>
  <si>
    <t>2 часть - 0%</t>
  </si>
  <si>
    <t>Остаток средств</t>
  </si>
  <si>
    <t>Объем средств, предусмотренные на стимулирующие выплаты, не распределенные между МО II и III группы в результате применения понижающих коэффициентов к размеру стимулирующих выплат, в рублях</t>
  </si>
  <si>
    <t>Доля, в процентах</t>
  </si>
  <si>
    <t>Остатки средств</t>
  </si>
  <si>
    <t>Оценка достижения значений показателей результативности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а также медицинскую реабилитацию, оплата медицинской помощи в которых осуществляется  по подушевому нормативу финансирования на прикрепившихся к такой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деятельности медицинской организации, включая показатели объема медицинской помощи  с декабря 2023 года по ноябрь 2024 года</t>
  </si>
  <si>
    <t>Приложение №2</t>
  </si>
  <si>
    <t>Оценка достижения значений показателей результативности деятельности медицинских организаций, имеющих прикрепившихся лиц, оплата медицинской помощи в которых осуществляется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молекулярно-генетических	исследований и патолого-анатомических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 (далее - молекулярно-генетические исследования и патолого-анатомические исследования биопсийного (операционного) материала), на проведение тестирования на выявление новой коронавирусной инфекции (COVID-19), профилактических медицинских осмотров и диспансеризации, в том числе углубленной диспансеризации, а также средств на оплату диспансерного наблюдения и финансовое обеспечение фельдшерских, фельдшерско- 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за единицу объема медицинской помощи, в сочетании с оплатой за единицу объема медицинской помощи -за медицинскую услугу, за посещение, за обращение (законченный случай) с декабря 2023 года по ноябрь 2024 года</t>
  </si>
  <si>
    <t>Объем средств с учетом выполненных объемов и понижения показателя смертности прикрепленного населения, в рублях</t>
  </si>
  <si>
    <t>Общий объем средств, подлежащий направлению каждой МО за достижение значений показателей результативности деятельности медицинских организаций, в рублях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</si>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</sst>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u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right" vertical="center"/>
    </xf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0" fontId="5" fillId="0" borderId="9" xfId="0" applyFont="1" applyBorder="1"/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164" fontId="5" fillId="0" borderId="1" xfId="0" applyNumberFormat="1" applyFont="1" applyBorder="1"/>
    <xf numFmtId="4" fontId="5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06A6D-A300-4B5E-A0CC-71C0BE3B372B}">
  <dimension ref="A1:AJ20"/>
  <sheetViews>
    <sheetView tabSelected="1" topLeftCell="K1" workbookViewId="0">
      <selection activeCell="S6" sqref="S6:X7"/>
    </sheetView>
  </sheetViews>
  <sheetFormatPr defaultRowHeight="15" x14ac:dyDescent="0.25"/>
  <cols>
    <col min="1" max="1" width="38.28515625" style="1" customWidth="1"/>
    <col min="2" max="5" width="6.7109375" style="1" customWidth="1"/>
    <col min="6" max="8" width="6" style="1" customWidth="1"/>
    <col min="9" max="9" width="7.5703125" style="1" customWidth="1"/>
    <col min="10" max="10" width="8" style="1" customWidth="1"/>
    <col min="11" max="11" width="7.7109375" style="1" customWidth="1"/>
    <col min="12" max="14" width="9.140625" style="1" customWidth="1"/>
    <col min="15" max="15" width="9" style="1" customWidth="1"/>
    <col min="16" max="16" width="13.5703125" style="1" customWidth="1"/>
    <col min="17" max="17" width="13.140625" style="1" customWidth="1"/>
    <col min="18" max="18" width="13.28515625" style="1" customWidth="1"/>
    <col min="19" max="19" width="8.28515625" style="1" customWidth="1"/>
    <col min="20" max="20" width="8.5703125" style="1" customWidth="1"/>
    <col min="21" max="21" width="10.28515625" style="1" customWidth="1"/>
    <col min="22" max="22" width="9" style="1" customWidth="1"/>
    <col min="23" max="23" width="8.85546875" style="1" customWidth="1"/>
    <col min="24" max="24" width="10.140625" style="1" customWidth="1"/>
    <col min="25" max="26" width="5.5703125" style="1" customWidth="1"/>
    <col min="27" max="27" width="9.42578125" style="1" customWidth="1"/>
    <col min="28" max="29" width="10.85546875" style="1" customWidth="1"/>
    <col min="30" max="30" width="12" style="1" customWidth="1"/>
    <col min="31" max="31" width="11.7109375" style="1" customWidth="1"/>
    <col min="32" max="32" width="14" style="1" customWidth="1"/>
    <col min="33" max="33" width="9.140625" style="1"/>
    <col min="34" max="34" width="11.5703125" style="1" customWidth="1"/>
    <col min="35" max="35" width="15" style="1" customWidth="1"/>
    <col min="36" max="36" width="11.28515625" style="1" customWidth="1"/>
    <col min="37" max="16384" width="9.140625" style="1"/>
  </cols>
  <sheetData>
    <row r="1" spans="1:36" x14ac:dyDescent="0.25">
      <c r="AG1" s="1" t="s">
        <v>76</v>
      </c>
    </row>
    <row r="2" spans="1:36" x14ac:dyDescent="0.25">
      <c r="AG2" s="1" t="s">
        <v>56</v>
      </c>
    </row>
    <row r="4" spans="1:36" ht="72" customHeight="1" x14ac:dyDescent="0.25">
      <c r="A4" s="66" t="s">
        <v>77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</row>
    <row r="6" spans="1:36" ht="15" customHeight="1" x14ac:dyDescent="0.25">
      <c r="A6" s="51" t="s">
        <v>36</v>
      </c>
      <c r="B6" s="42" t="s">
        <v>26</v>
      </c>
      <c r="C6" s="42"/>
      <c r="D6" s="42"/>
      <c r="E6" s="42"/>
      <c r="F6" s="41" t="s">
        <v>27</v>
      </c>
      <c r="G6" s="41"/>
      <c r="H6" s="41"/>
      <c r="I6" s="41"/>
      <c r="J6" s="41"/>
      <c r="K6" s="42" t="s">
        <v>49</v>
      </c>
      <c r="L6" s="42" t="s">
        <v>34</v>
      </c>
      <c r="M6" s="42"/>
      <c r="N6" s="42"/>
      <c r="O6" s="42" t="s">
        <v>31</v>
      </c>
      <c r="P6" s="42" t="s">
        <v>55</v>
      </c>
      <c r="Q6" s="42"/>
      <c r="R6" s="42"/>
      <c r="S6" s="42" t="s">
        <v>35</v>
      </c>
      <c r="T6" s="42"/>
      <c r="U6" s="42"/>
      <c r="V6" s="42"/>
      <c r="W6" s="42"/>
      <c r="X6" s="42"/>
      <c r="Y6" s="42" t="s">
        <v>37</v>
      </c>
      <c r="Z6" s="42"/>
      <c r="AA6" s="42"/>
      <c r="AB6" s="56" t="s">
        <v>45</v>
      </c>
      <c r="AC6" s="56"/>
      <c r="AD6" s="56"/>
      <c r="AE6" s="56"/>
      <c r="AF6" s="69" t="s">
        <v>78</v>
      </c>
      <c r="AG6" s="42" t="s">
        <v>73</v>
      </c>
      <c r="AH6" s="42" t="s">
        <v>72</v>
      </c>
      <c r="AI6" s="63" t="s">
        <v>79</v>
      </c>
    </row>
    <row r="7" spans="1:36" ht="144" customHeight="1" x14ac:dyDescent="0.25">
      <c r="A7" s="67"/>
      <c r="B7" s="42"/>
      <c r="C7" s="42"/>
      <c r="D7" s="42"/>
      <c r="E7" s="42"/>
      <c r="F7" s="41"/>
      <c r="G7" s="41"/>
      <c r="H7" s="41"/>
      <c r="I7" s="41"/>
      <c r="J7" s="41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68" t="s">
        <v>41</v>
      </c>
      <c r="AC7" s="68" t="s">
        <v>42</v>
      </c>
      <c r="AD7" s="68" t="s">
        <v>43</v>
      </c>
      <c r="AE7" s="68" t="s">
        <v>44</v>
      </c>
      <c r="AF7" s="69"/>
      <c r="AG7" s="42"/>
      <c r="AH7" s="42"/>
      <c r="AI7" s="64"/>
    </row>
    <row r="8" spans="1:36" ht="25.5" customHeight="1" x14ac:dyDescent="0.25">
      <c r="A8" s="67"/>
      <c r="B8" s="56" t="s">
        <v>25</v>
      </c>
      <c r="C8" s="56"/>
      <c r="D8" s="56"/>
      <c r="E8" s="53" t="s">
        <v>24</v>
      </c>
      <c r="F8" s="56" t="s">
        <v>25</v>
      </c>
      <c r="G8" s="56"/>
      <c r="H8" s="56"/>
      <c r="I8" s="43" t="s">
        <v>40</v>
      </c>
      <c r="J8" s="38" t="s">
        <v>32</v>
      </c>
      <c r="K8" s="42"/>
      <c r="L8" s="38" t="s">
        <v>28</v>
      </c>
      <c r="M8" s="38" t="s">
        <v>29</v>
      </c>
      <c r="N8" s="57" t="s">
        <v>30</v>
      </c>
      <c r="O8" s="42"/>
      <c r="P8" s="37">
        <v>7477429.3600000003</v>
      </c>
      <c r="Q8" s="37"/>
      <c r="R8" s="43" t="s">
        <v>20</v>
      </c>
      <c r="S8" s="48" t="s">
        <v>57</v>
      </c>
      <c r="T8" s="49"/>
      <c r="U8" s="50"/>
      <c r="V8" s="60" t="s">
        <v>59</v>
      </c>
      <c r="W8" s="61"/>
      <c r="X8" s="62"/>
      <c r="Y8" s="42" t="s">
        <v>25</v>
      </c>
      <c r="Z8" s="42"/>
      <c r="AA8" s="36" t="s">
        <v>64</v>
      </c>
      <c r="AB8" s="68"/>
      <c r="AC8" s="68"/>
      <c r="AD8" s="68"/>
      <c r="AE8" s="68"/>
      <c r="AF8" s="69"/>
      <c r="AG8" s="42"/>
      <c r="AH8" s="42"/>
      <c r="AI8" s="64"/>
    </row>
    <row r="9" spans="1:36" ht="21.75" customHeight="1" x14ac:dyDescent="0.25">
      <c r="A9" s="67"/>
      <c r="B9" s="51" t="s">
        <v>21</v>
      </c>
      <c r="C9" s="51" t="s">
        <v>22</v>
      </c>
      <c r="D9" s="51" t="s">
        <v>23</v>
      </c>
      <c r="E9" s="54"/>
      <c r="F9" s="51" t="s">
        <v>21</v>
      </c>
      <c r="G9" s="51" t="s">
        <v>22</v>
      </c>
      <c r="H9" s="51" t="s">
        <v>23</v>
      </c>
      <c r="I9" s="44"/>
      <c r="J9" s="39"/>
      <c r="K9" s="42"/>
      <c r="L9" s="39"/>
      <c r="M9" s="39"/>
      <c r="N9" s="58"/>
      <c r="O9" s="42"/>
      <c r="P9" s="3" t="s">
        <v>51</v>
      </c>
      <c r="Q9" s="3" t="s">
        <v>33</v>
      </c>
      <c r="R9" s="44"/>
      <c r="S9" s="42" t="s">
        <v>65</v>
      </c>
      <c r="T9" s="46" t="s">
        <v>66</v>
      </c>
      <c r="U9" s="46" t="s">
        <v>58</v>
      </c>
      <c r="V9" s="42" t="s">
        <v>65</v>
      </c>
      <c r="W9" s="46" t="s">
        <v>66</v>
      </c>
      <c r="X9" s="46" t="s">
        <v>58</v>
      </c>
      <c r="Y9" s="46" t="s">
        <v>62</v>
      </c>
      <c r="Z9" s="46" t="s">
        <v>63</v>
      </c>
      <c r="AA9" s="36"/>
      <c r="AB9" s="68"/>
      <c r="AC9" s="68"/>
      <c r="AD9" s="68"/>
      <c r="AE9" s="68"/>
      <c r="AF9" s="69"/>
      <c r="AG9" s="42"/>
      <c r="AH9" s="42"/>
      <c r="AI9" s="64"/>
    </row>
    <row r="10" spans="1:36" ht="54" customHeight="1" x14ac:dyDescent="0.25">
      <c r="A10" s="67"/>
      <c r="B10" s="52"/>
      <c r="C10" s="52"/>
      <c r="D10" s="52"/>
      <c r="E10" s="55"/>
      <c r="F10" s="52"/>
      <c r="G10" s="52"/>
      <c r="H10" s="52"/>
      <c r="I10" s="45"/>
      <c r="J10" s="40"/>
      <c r="K10" s="42"/>
      <c r="L10" s="40"/>
      <c r="M10" s="40"/>
      <c r="N10" s="59"/>
      <c r="O10" s="42"/>
      <c r="P10" s="4">
        <f>((0.7*P8)/O19)</f>
        <v>31.857968764075036</v>
      </c>
      <c r="Q10" s="6">
        <f>(0.3*P8)/J19</f>
        <v>498495.2906666667</v>
      </c>
      <c r="R10" s="45"/>
      <c r="S10" s="42"/>
      <c r="T10" s="47"/>
      <c r="U10" s="47"/>
      <c r="V10" s="42"/>
      <c r="W10" s="47"/>
      <c r="X10" s="47"/>
      <c r="Y10" s="47"/>
      <c r="Z10" s="47"/>
      <c r="AA10" s="36"/>
      <c r="AB10" s="68"/>
      <c r="AC10" s="68"/>
      <c r="AD10" s="68"/>
      <c r="AE10" s="68"/>
      <c r="AF10" s="69"/>
      <c r="AG10" s="42"/>
      <c r="AH10" s="42"/>
      <c r="AI10" s="65"/>
    </row>
    <row r="11" spans="1:36" ht="15" customHeight="1" x14ac:dyDescent="0.25">
      <c r="A11" s="52"/>
      <c r="B11" s="15">
        <v>1</v>
      </c>
      <c r="C11" s="15">
        <v>2</v>
      </c>
      <c r="D11" s="15">
        <v>3</v>
      </c>
      <c r="E11" s="15" t="s">
        <v>46</v>
      </c>
      <c r="F11" s="15">
        <v>5</v>
      </c>
      <c r="G11" s="15">
        <v>6</v>
      </c>
      <c r="H11" s="15">
        <v>7</v>
      </c>
      <c r="I11" s="15" t="s">
        <v>47</v>
      </c>
      <c r="J11" s="15" t="s">
        <v>48</v>
      </c>
      <c r="K11" s="15" t="s">
        <v>50</v>
      </c>
      <c r="L11" s="15">
        <v>11</v>
      </c>
      <c r="M11" s="15">
        <v>12</v>
      </c>
      <c r="N11" s="15">
        <v>13</v>
      </c>
      <c r="O11" s="15">
        <v>14</v>
      </c>
      <c r="P11" s="15">
        <v>15</v>
      </c>
      <c r="Q11" s="15">
        <v>16</v>
      </c>
      <c r="R11" s="15" t="s">
        <v>52</v>
      </c>
      <c r="S11" s="15">
        <v>18</v>
      </c>
      <c r="T11" s="15">
        <v>19</v>
      </c>
      <c r="U11" s="16" t="s">
        <v>53</v>
      </c>
      <c r="V11" s="15">
        <v>21</v>
      </c>
      <c r="W11" s="15">
        <v>22</v>
      </c>
      <c r="X11" s="15" t="s">
        <v>54</v>
      </c>
      <c r="Y11" s="15">
        <v>24</v>
      </c>
      <c r="Z11" s="15">
        <v>25</v>
      </c>
      <c r="AA11" s="15" t="s">
        <v>60</v>
      </c>
      <c r="AB11" s="15">
        <v>27</v>
      </c>
      <c r="AC11" s="15">
        <v>28</v>
      </c>
      <c r="AD11" s="15">
        <v>29</v>
      </c>
      <c r="AE11" s="15">
        <v>30</v>
      </c>
      <c r="AF11" s="15" t="s">
        <v>61</v>
      </c>
      <c r="AG11" s="15">
        <v>32</v>
      </c>
      <c r="AH11" s="15">
        <v>33</v>
      </c>
      <c r="AI11" s="15">
        <v>34</v>
      </c>
    </row>
    <row r="12" spans="1:36" ht="15.75" customHeight="1" x14ac:dyDescent="0.25">
      <c r="A12" s="9" t="s">
        <v>17</v>
      </c>
      <c r="B12" s="3">
        <v>19</v>
      </c>
      <c r="C12" s="3">
        <v>7</v>
      </c>
      <c r="D12" s="3">
        <v>6</v>
      </c>
      <c r="E12" s="3">
        <f t="shared" ref="E12:E17" si="0">SUM(B12:D12)</f>
        <v>32</v>
      </c>
      <c r="F12" s="18">
        <v>7</v>
      </c>
      <c r="G12" s="18">
        <v>6.5</v>
      </c>
      <c r="H12" s="18">
        <v>1</v>
      </c>
      <c r="I12" s="3">
        <f t="shared" ref="I12:I17" si="1">SUM(F12:H12)</f>
        <v>14.5</v>
      </c>
      <c r="J12" s="3"/>
      <c r="K12" s="5">
        <f t="shared" ref="K12:K17" si="2">I12/E12*100</f>
        <v>45.3125</v>
      </c>
      <c r="L12" s="13"/>
      <c r="M12" s="13" t="s">
        <v>68</v>
      </c>
      <c r="N12" s="13"/>
      <c r="O12" s="8">
        <v>20721</v>
      </c>
      <c r="P12" s="7">
        <f t="shared" ref="P12:P18" si="3">$P$10*O12</f>
        <v>660128.97076039878</v>
      </c>
      <c r="Q12" s="7">
        <f t="shared" ref="Q12:Q18" si="4">$Q$10*J12</f>
        <v>0</v>
      </c>
      <c r="R12" s="7">
        <f t="shared" ref="R12:R17" si="5">P12+Q12</f>
        <v>660128.97076039878</v>
      </c>
      <c r="S12" s="14">
        <v>42432</v>
      </c>
      <c r="T12" s="14">
        <v>42156</v>
      </c>
      <c r="U12" s="18">
        <f>T12/S12*100</f>
        <v>99.349547511312224</v>
      </c>
      <c r="V12" s="14">
        <v>34506.333333333336</v>
      </c>
      <c r="W12" s="14">
        <v>30988</v>
      </c>
      <c r="X12" s="18">
        <f>W12/V12*100</f>
        <v>89.803804132574697</v>
      </c>
      <c r="Y12" s="13">
        <f>10+1</f>
        <v>11</v>
      </c>
      <c r="Z12" s="13">
        <f>18+1</f>
        <v>19</v>
      </c>
      <c r="AA12" s="17">
        <f>Z12/Y12*100-100</f>
        <v>72.72727272727272</v>
      </c>
      <c r="AB12" s="13">
        <v>0.8</v>
      </c>
      <c r="AC12" s="2"/>
      <c r="AD12" s="2"/>
      <c r="AE12" s="2"/>
      <c r="AF12" s="7">
        <f>R12*AB12</f>
        <v>528103.17660831905</v>
      </c>
      <c r="AG12" s="5">
        <f>AF12/$AF$19*100</f>
        <v>7.5492620027388435</v>
      </c>
      <c r="AH12" s="7">
        <f>$AF$20*AG12/100</f>
        <v>36387.556847799271</v>
      </c>
      <c r="AI12" s="33">
        <f>AH12+AF12</f>
        <v>564490.73345611827</v>
      </c>
      <c r="AJ12" s="35"/>
    </row>
    <row r="13" spans="1:36" ht="15.75" customHeight="1" x14ac:dyDescent="0.25">
      <c r="A13" s="9" t="s">
        <v>3</v>
      </c>
      <c r="B13" s="3">
        <v>19</v>
      </c>
      <c r="C13" s="3">
        <v>7</v>
      </c>
      <c r="D13" s="3">
        <v>6</v>
      </c>
      <c r="E13" s="3">
        <f t="shared" si="0"/>
        <v>32</v>
      </c>
      <c r="F13" s="18">
        <v>7</v>
      </c>
      <c r="G13" s="18">
        <v>6</v>
      </c>
      <c r="H13" s="18">
        <v>2</v>
      </c>
      <c r="I13" s="3">
        <f t="shared" si="1"/>
        <v>15</v>
      </c>
      <c r="J13" s="3"/>
      <c r="K13" s="5">
        <f t="shared" si="2"/>
        <v>46.875</v>
      </c>
      <c r="L13" s="13"/>
      <c r="M13" s="13" t="s">
        <v>68</v>
      </c>
      <c r="N13" s="13"/>
      <c r="O13" s="8">
        <v>18436</v>
      </c>
      <c r="P13" s="7">
        <f t="shared" si="3"/>
        <v>587333.51213448739</v>
      </c>
      <c r="Q13" s="7">
        <f t="shared" si="4"/>
        <v>0</v>
      </c>
      <c r="R13" s="7">
        <f t="shared" si="5"/>
        <v>587333.51213448739</v>
      </c>
      <c r="S13" s="14">
        <v>45333</v>
      </c>
      <c r="T13" s="14">
        <v>46678</v>
      </c>
      <c r="U13" s="21">
        <f t="shared" ref="U13:U18" si="6">T13/S13*100</f>
        <v>102.96693358039397</v>
      </c>
      <c r="V13" s="14">
        <v>29305.666666666668</v>
      </c>
      <c r="W13" s="14">
        <v>28909</v>
      </c>
      <c r="X13" s="21">
        <f t="shared" ref="X13:X18" si="7">W13/V13*100</f>
        <v>98.646450629571063</v>
      </c>
      <c r="Y13" s="13">
        <f>9+1</f>
        <v>10</v>
      </c>
      <c r="Z13" s="13">
        <v>6</v>
      </c>
      <c r="AA13" s="25">
        <f t="shared" ref="AA13:AA18" si="8">Z13/Y13*100-100</f>
        <v>-40</v>
      </c>
      <c r="AB13" s="13"/>
      <c r="AC13" s="13">
        <v>1</v>
      </c>
      <c r="AD13" s="2"/>
      <c r="AE13" s="2"/>
      <c r="AF13" s="7">
        <f>R13*AC13</f>
        <v>587333.51213448739</v>
      </c>
      <c r="AG13" s="5">
        <f t="shared" ref="AG13:AG18" si="9">AF13/$AF$19*100</f>
        <v>8.3959626877620117</v>
      </c>
      <c r="AH13" s="7">
        <f t="shared" ref="AH13:AH18" si="10">$AF$20*AG13/100</f>
        <v>40468.666934874484</v>
      </c>
      <c r="AI13" s="33">
        <f t="shared" ref="AI13:AI18" si="11">AH13+AF13</f>
        <v>627802.17906936188</v>
      </c>
      <c r="AJ13" s="35"/>
    </row>
    <row r="14" spans="1:36" ht="15.75" customHeight="1" x14ac:dyDescent="0.25">
      <c r="A14" s="9" t="s">
        <v>5</v>
      </c>
      <c r="B14" s="3">
        <v>19</v>
      </c>
      <c r="C14" s="3">
        <v>7</v>
      </c>
      <c r="D14" s="3">
        <v>6</v>
      </c>
      <c r="E14" s="3">
        <f t="shared" si="0"/>
        <v>32</v>
      </c>
      <c r="F14" s="18">
        <v>9.5</v>
      </c>
      <c r="G14" s="18">
        <v>6.5</v>
      </c>
      <c r="H14" s="18">
        <v>1</v>
      </c>
      <c r="I14" s="3">
        <f t="shared" si="1"/>
        <v>17</v>
      </c>
      <c r="J14" s="3"/>
      <c r="K14" s="5">
        <f t="shared" si="2"/>
        <v>53.125</v>
      </c>
      <c r="L14" s="13"/>
      <c r="M14" s="13" t="s">
        <v>68</v>
      </c>
      <c r="N14" s="13"/>
      <c r="O14" s="8">
        <v>30257</v>
      </c>
      <c r="P14" s="7">
        <f t="shared" si="3"/>
        <v>963926.56089461839</v>
      </c>
      <c r="Q14" s="7">
        <f t="shared" si="4"/>
        <v>0</v>
      </c>
      <c r="R14" s="7">
        <f t="shared" si="5"/>
        <v>963926.56089461839</v>
      </c>
      <c r="S14" s="14">
        <v>44624.666666666664</v>
      </c>
      <c r="T14" s="14">
        <v>39694</v>
      </c>
      <c r="U14" s="18">
        <f t="shared" si="6"/>
        <v>88.950804487801975</v>
      </c>
      <c r="V14" s="14">
        <v>30772</v>
      </c>
      <c r="W14" s="14">
        <v>28214</v>
      </c>
      <c r="X14" s="18">
        <f t="shared" si="7"/>
        <v>91.687248147666708</v>
      </c>
      <c r="Y14" s="13">
        <f>10+1</f>
        <v>11</v>
      </c>
      <c r="Z14" s="13">
        <v>16</v>
      </c>
      <c r="AA14" s="17">
        <f t="shared" si="8"/>
        <v>45.454545454545467</v>
      </c>
      <c r="AB14" s="13">
        <v>0.8</v>
      </c>
      <c r="AC14" s="13"/>
      <c r="AD14" s="2"/>
      <c r="AE14" s="2"/>
      <c r="AF14" s="7">
        <f>R14*AB14</f>
        <v>771141.24871569476</v>
      </c>
      <c r="AG14" s="5">
        <f t="shared" si="9"/>
        <v>11.023503712024961</v>
      </c>
      <c r="AH14" s="7">
        <f t="shared" si="10"/>
        <v>53133.454347949548</v>
      </c>
      <c r="AI14" s="33">
        <f t="shared" si="11"/>
        <v>824274.70306364435</v>
      </c>
      <c r="AJ14" s="35"/>
    </row>
    <row r="15" spans="1:36" ht="15.75" customHeight="1" x14ac:dyDescent="0.25">
      <c r="A15" s="9" t="s">
        <v>13</v>
      </c>
      <c r="B15" s="3">
        <v>19</v>
      </c>
      <c r="C15" s="3">
        <v>7</v>
      </c>
      <c r="D15" s="3">
        <v>6</v>
      </c>
      <c r="E15" s="3">
        <f t="shared" si="0"/>
        <v>32</v>
      </c>
      <c r="F15" s="18">
        <v>10</v>
      </c>
      <c r="G15" s="18">
        <v>6.5</v>
      </c>
      <c r="H15" s="18">
        <v>1</v>
      </c>
      <c r="I15" s="3">
        <f t="shared" si="1"/>
        <v>17.5</v>
      </c>
      <c r="J15" s="3"/>
      <c r="K15" s="5">
        <f t="shared" si="2"/>
        <v>54.6875</v>
      </c>
      <c r="L15" s="13"/>
      <c r="M15" s="13" t="s">
        <v>68</v>
      </c>
      <c r="N15" s="13"/>
      <c r="O15" s="8">
        <v>17779</v>
      </c>
      <c r="P15" s="7">
        <f t="shared" si="3"/>
        <v>566402.8266564901</v>
      </c>
      <c r="Q15" s="7">
        <f t="shared" si="4"/>
        <v>0</v>
      </c>
      <c r="R15" s="7">
        <f t="shared" si="5"/>
        <v>566402.8266564901</v>
      </c>
      <c r="S15" s="14">
        <v>64569</v>
      </c>
      <c r="T15" s="14">
        <v>62740</v>
      </c>
      <c r="U15" s="21">
        <f t="shared" si="6"/>
        <v>97.16737133918754</v>
      </c>
      <c r="V15" s="14">
        <v>33856</v>
      </c>
      <c r="W15" s="14">
        <v>33010</v>
      </c>
      <c r="X15" s="21">
        <f t="shared" si="7"/>
        <v>97.501181474480148</v>
      </c>
      <c r="Y15" s="13">
        <f>7</f>
        <v>7</v>
      </c>
      <c r="Z15" s="13">
        <v>10</v>
      </c>
      <c r="AA15" s="17">
        <f t="shared" si="8"/>
        <v>42.857142857142861</v>
      </c>
      <c r="AB15" s="13"/>
      <c r="AC15" s="13"/>
      <c r="AD15" s="2"/>
      <c r="AE15" s="13">
        <v>0.9</v>
      </c>
      <c r="AF15" s="7">
        <f>R15*AE15</f>
        <v>509762.54399084108</v>
      </c>
      <c r="AG15" s="5">
        <f t="shared" si="9"/>
        <v>7.2870817185478813</v>
      </c>
      <c r="AH15" s="7">
        <f t="shared" si="10"/>
        <v>35123.843919050778</v>
      </c>
      <c r="AI15" s="33">
        <f t="shared" si="11"/>
        <v>544886.3879098919</v>
      </c>
      <c r="AJ15" s="35"/>
    </row>
    <row r="16" spans="1:36" ht="27.75" customHeight="1" x14ac:dyDescent="0.25">
      <c r="A16" s="9" t="s">
        <v>19</v>
      </c>
      <c r="B16" s="3">
        <v>19</v>
      </c>
      <c r="C16" s="3"/>
      <c r="D16" s="3"/>
      <c r="E16" s="3">
        <f t="shared" si="0"/>
        <v>19</v>
      </c>
      <c r="F16" s="5">
        <v>7</v>
      </c>
      <c r="G16" s="18"/>
      <c r="H16" s="18"/>
      <c r="I16" s="3">
        <f t="shared" si="1"/>
        <v>7</v>
      </c>
      <c r="J16" s="3"/>
      <c r="K16" s="5">
        <f t="shared" si="2"/>
        <v>36.84210526315789</v>
      </c>
      <c r="L16" s="3" t="s">
        <v>68</v>
      </c>
      <c r="M16" s="13"/>
      <c r="N16" s="13"/>
      <c r="O16" s="8"/>
      <c r="P16" s="7">
        <f t="shared" si="3"/>
        <v>0</v>
      </c>
      <c r="Q16" s="7">
        <f t="shared" si="4"/>
        <v>0</v>
      </c>
      <c r="R16" s="7">
        <f t="shared" si="5"/>
        <v>0</v>
      </c>
      <c r="S16" s="19">
        <v>68215.666666666672</v>
      </c>
      <c r="T16" s="19">
        <v>52072</v>
      </c>
      <c r="U16" s="5">
        <f t="shared" si="6"/>
        <v>76.334370892317011</v>
      </c>
      <c r="V16" s="19">
        <v>49924</v>
      </c>
      <c r="W16" s="19">
        <v>35521</v>
      </c>
      <c r="X16" s="5">
        <f t="shared" si="7"/>
        <v>71.150148225302459</v>
      </c>
      <c r="Y16" s="3">
        <f>37</f>
        <v>37</v>
      </c>
      <c r="Z16" s="3">
        <v>38</v>
      </c>
      <c r="AA16" s="23">
        <f t="shared" si="8"/>
        <v>2.7027027027026946</v>
      </c>
      <c r="AB16" s="3">
        <v>0.8</v>
      </c>
      <c r="AC16" s="13"/>
      <c r="AD16" s="3"/>
      <c r="AE16" s="13"/>
      <c r="AF16" s="7">
        <f>R16*AB16</f>
        <v>0</v>
      </c>
      <c r="AG16" s="5">
        <f t="shared" si="9"/>
        <v>0</v>
      </c>
      <c r="AH16" s="7">
        <f t="shared" si="10"/>
        <v>0</v>
      </c>
      <c r="AI16" s="33">
        <f t="shared" si="11"/>
        <v>0</v>
      </c>
      <c r="AJ16" s="35"/>
    </row>
    <row r="17" spans="1:36" ht="15.75" customHeight="1" x14ac:dyDescent="0.25">
      <c r="A17" s="9" t="s">
        <v>0</v>
      </c>
      <c r="B17" s="3">
        <v>19</v>
      </c>
      <c r="C17" s="3"/>
      <c r="D17" s="3"/>
      <c r="E17" s="3">
        <f t="shared" si="0"/>
        <v>19</v>
      </c>
      <c r="F17" s="18">
        <v>8.5</v>
      </c>
      <c r="G17" s="18"/>
      <c r="H17" s="18"/>
      <c r="I17" s="3">
        <f t="shared" si="1"/>
        <v>8.5</v>
      </c>
      <c r="J17" s="3"/>
      <c r="K17" s="5">
        <f t="shared" si="2"/>
        <v>44.736842105263158</v>
      </c>
      <c r="L17" s="13"/>
      <c r="M17" s="13" t="s">
        <v>68</v>
      </c>
      <c r="N17" s="13"/>
      <c r="O17" s="8">
        <v>31562</v>
      </c>
      <c r="P17" s="7">
        <f t="shared" si="3"/>
        <v>1005501.2101317362</v>
      </c>
      <c r="Q17" s="7">
        <f t="shared" si="4"/>
        <v>0</v>
      </c>
      <c r="R17" s="7">
        <f t="shared" si="5"/>
        <v>1005501.2101317362</v>
      </c>
      <c r="S17" s="14">
        <v>93196.333333333328</v>
      </c>
      <c r="T17" s="14">
        <v>87555</v>
      </c>
      <c r="U17" s="21">
        <f t="shared" si="6"/>
        <v>93.946829095565278</v>
      </c>
      <c r="V17" s="14">
        <v>35294.666666666664</v>
      </c>
      <c r="W17" s="14">
        <v>32273</v>
      </c>
      <c r="X17" s="21">
        <f t="shared" si="7"/>
        <v>91.438744286200006</v>
      </c>
      <c r="Y17" s="13">
        <f>30</f>
        <v>30</v>
      </c>
      <c r="Z17" s="13">
        <v>31</v>
      </c>
      <c r="AA17" s="17">
        <f t="shared" si="8"/>
        <v>3.3333333333333428</v>
      </c>
      <c r="AB17" s="13"/>
      <c r="AC17" s="13"/>
      <c r="AD17" s="13"/>
      <c r="AE17" s="13">
        <v>0.9</v>
      </c>
      <c r="AF17" s="7">
        <f>R17*AE17</f>
        <v>904951.08911856264</v>
      </c>
      <c r="AG17" s="5">
        <f t="shared" si="9"/>
        <v>12.936322245391091</v>
      </c>
      <c r="AH17" s="7">
        <f t="shared" si="10"/>
        <v>62353.268562522113</v>
      </c>
      <c r="AI17" s="33">
        <f t="shared" si="11"/>
        <v>967304.35768108477</v>
      </c>
      <c r="AJ17" s="35"/>
    </row>
    <row r="18" spans="1:36" ht="15.75" customHeight="1" x14ac:dyDescent="0.25">
      <c r="A18" s="9" t="s">
        <v>1</v>
      </c>
      <c r="B18" s="3"/>
      <c r="C18" s="3">
        <v>7</v>
      </c>
      <c r="D18" s="3"/>
      <c r="E18" s="3">
        <f t="shared" ref="E18" si="12">SUM(B18:D18)</f>
        <v>7</v>
      </c>
      <c r="F18" s="18"/>
      <c r="G18" s="18">
        <v>4.5</v>
      </c>
      <c r="H18" s="18"/>
      <c r="I18" s="3">
        <f t="shared" ref="I18" si="13">SUM(F18:H18)</f>
        <v>4.5</v>
      </c>
      <c r="J18" s="3">
        <v>4.5</v>
      </c>
      <c r="K18" s="5">
        <f t="shared" ref="K18" si="14">I18/E18*100</f>
        <v>64.285714285714292</v>
      </c>
      <c r="L18" s="13"/>
      <c r="M18" s="13"/>
      <c r="N18" s="13" t="s">
        <v>68</v>
      </c>
      <c r="O18" s="8">
        <v>45543</v>
      </c>
      <c r="P18" s="7">
        <f t="shared" si="3"/>
        <v>1450907.4714222692</v>
      </c>
      <c r="Q18" s="7">
        <f t="shared" si="4"/>
        <v>2243228.8080000002</v>
      </c>
      <c r="R18" s="7">
        <f t="shared" ref="R18" si="15">P18+Q18</f>
        <v>3694136.2794222692</v>
      </c>
      <c r="S18" s="14">
        <v>70785.666666666672</v>
      </c>
      <c r="T18" s="14">
        <v>67594</v>
      </c>
      <c r="U18" s="21">
        <f t="shared" si="6"/>
        <v>95.491083411425095</v>
      </c>
      <c r="V18" s="14">
        <v>36436</v>
      </c>
      <c r="W18" s="14">
        <v>34183</v>
      </c>
      <c r="X18" s="21">
        <f t="shared" si="7"/>
        <v>93.816555055439679</v>
      </c>
      <c r="Y18" s="24">
        <v>5</v>
      </c>
      <c r="Z18" s="24">
        <v>4</v>
      </c>
      <c r="AA18" s="25">
        <f t="shared" si="8"/>
        <v>-20</v>
      </c>
      <c r="AB18" s="13"/>
      <c r="AC18" s="13">
        <v>1</v>
      </c>
      <c r="AD18" s="13"/>
      <c r="AE18" s="13"/>
      <c r="AF18" s="7">
        <f>R18*AC18</f>
        <v>3694136.2794222692</v>
      </c>
      <c r="AG18" s="5">
        <f t="shared" si="9"/>
        <v>52.80786763353521</v>
      </c>
      <c r="AH18" s="7">
        <f t="shared" si="10"/>
        <v>254534.71939762996</v>
      </c>
      <c r="AI18" s="33">
        <f t="shared" si="11"/>
        <v>3948670.9988198993</v>
      </c>
      <c r="AJ18" s="35"/>
    </row>
    <row r="19" spans="1:36" s="11" customFormat="1" x14ac:dyDescent="0.25">
      <c r="A19" s="27" t="s">
        <v>20</v>
      </c>
      <c r="B19" s="27"/>
      <c r="C19" s="27"/>
      <c r="D19" s="27"/>
      <c r="E19" s="27"/>
      <c r="F19" s="28"/>
      <c r="G19" s="28"/>
      <c r="H19" s="28"/>
      <c r="I19" s="27"/>
      <c r="J19" s="28">
        <f>SUM(J17:J18)</f>
        <v>4.5</v>
      </c>
      <c r="K19" s="27"/>
      <c r="L19" s="28">
        <v>1</v>
      </c>
      <c r="M19" s="28">
        <v>5</v>
      </c>
      <c r="N19" s="28">
        <v>1</v>
      </c>
      <c r="O19" s="29">
        <f>SUM(O12:O18)</f>
        <v>164298</v>
      </c>
      <c r="P19" s="30">
        <f>SUM(P12:P18)</f>
        <v>5234200.5520000001</v>
      </c>
      <c r="Q19" s="30">
        <f>SUM(Q12:Q18)</f>
        <v>2243228.8080000002</v>
      </c>
      <c r="R19" s="30">
        <f>SUM(R12:R18)</f>
        <v>7477429.3600000003</v>
      </c>
      <c r="S19" s="27"/>
      <c r="T19" s="27"/>
      <c r="U19" s="27"/>
      <c r="V19" s="27"/>
      <c r="W19" s="27"/>
      <c r="X19" s="27"/>
      <c r="Y19" s="27"/>
      <c r="Z19" s="27"/>
      <c r="AA19" s="31"/>
      <c r="AB19" s="27"/>
      <c r="AC19" s="28"/>
      <c r="AD19" s="28"/>
      <c r="AE19" s="28"/>
      <c r="AF19" s="30">
        <f>SUM(AF12:AF18)</f>
        <v>6995427.8499901742</v>
      </c>
      <c r="AG19" s="21">
        <f>SUM(AG12:AG18)</f>
        <v>100</v>
      </c>
      <c r="AH19" s="10">
        <f>SUM(AH12:AH18)</f>
        <v>482001.51000982616</v>
      </c>
      <c r="AI19" s="10">
        <f>SUM(AI12:AI18)</f>
        <v>7477429.3600000013</v>
      </c>
      <c r="AJ19" s="35"/>
    </row>
    <row r="20" spans="1:36" x14ac:dyDescent="0.25">
      <c r="A20" s="2" t="s">
        <v>71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32">
        <f>P8-R19</f>
        <v>0</v>
      </c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32">
        <f>P8-AF19</f>
        <v>482001.51000982616</v>
      </c>
      <c r="AG20" s="2"/>
      <c r="AH20" s="33">
        <f>AF20-AH19</f>
        <v>0</v>
      </c>
      <c r="AI20" s="33">
        <f>P8-AI19</f>
        <v>0</v>
      </c>
    </row>
  </sheetData>
  <mergeCells count="47">
    <mergeCell ref="AG6:AG10"/>
    <mergeCell ref="AH6:AH10"/>
    <mergeCell ref="AI6:AI10"/>
    <mergeCell ref="A4:AI4"/>
    <mergeCell ref="A6:A11"/>
    <mergeCell ref="K6:K10"/>
    <mergeCell ref="AE7:AE10"/>
    <mergeCell ref="AB6:AE6"/>
    <mergeCell ref="AF6:AF10"/>
    <mergeCell ref="Y6:AA7"/>
    <mergeCell ref="S6:X7"/>
    <mergeCell ref="P6:R7"/>
    <mergeCell ref="AB7:AB10"/>
    <mergeCell ref="AC7:AC10"/>
    <mergeCell ref="AD7:AD10"/>
    <mergeCell ref="R8:R10"/>
    <mergeCell ref="F8:H8"/>
    <mergeCell ref="G9:G10"/>
    <mergeCell ref="H9:H10"/>
    <mergeCell ref="Y9:Y10"/>
    <mergeCell ref="Z9:Z10"/>
    <mergeCell ref="O6:O10"/>
    <mergeCell ref="L6:N7"/>
    <mergeCell ref="S9:S10"/>
    <mergeCell ref="W9:W10"/>
    <mergeCell ref="M8:M10"/>
    <mergeCell ref="N8:N10"/>
    <mergeCell ref="V9:V10"/>
    <mergeCell ref="X9:X10"/>
    <mergeCell ref="V8:X8"/>
    <mergeCell ref="Y8:Z8"/>
    <mergeCell ref="AA8:AA10"/>
    <mergeCell ref="P8:Q8"/>
    <mergeCell ref="L8:L10"/>
    <mergeCell ref="F6:J7"/>
    <mergeCell ref="B6:E7"/>
    <mergeCell ref="I8:I10"/>
    <mergeCell ref="T9:T10"/>
    <mergeCell ref="U9:U10"/>
    <mergeCell ref="S8:U8"/>
    <mergeCell ref="F9:F10"/>
    <mergeCell ref="E8:E10"/>
    <mergeCell ref="J8:J10"/>
    <mergeCell ref="B9:B10"/>
    <mergeCell ref="C9:C10"/>
    <mergeCell ref="D9:D10"/>
    <mergeCell ref="B8:D8"/>
  </mergeCells>
  <phoneticPr fontId="6" type="noConversion"/>
  <pageMargins left="0.70866141732283472" right="0.11811023622047245" top="0.74803149606299213" bottom="0.15748031496062992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BE75E-B35F-49B5-A6B6-CF3EB4F90A2C}">
  <dimension ref="A1:AJ26"/>
  <sheetViews>
    <sheetView workbookViewId="0">
      <selection activeCell="AD13" sqref="AD13"/>
    </sheetView>
  </sheetViews>
  <sheetFormatPr defaultRowHeight="15" x14ac:dyDescent="0.25"/>
  <cols>
    <col min="1" max="1" width="30.5703125" style="1" customWidth="1"/>
    <col min="2" max="5" width="6.7109375" style="1" customWidth="1"/>
    <col min="6" max="8" width="6" style="1" customWidth="1"/>
    <col min="9" max="9" width="7.5703125" style="1" customWidth="1"/>
    <col min="10" max="10" width="8" style="1" customWidth="1"/>
    <col min="11" max="11" width="7.7109375" style="1" customWidth="1"/>
    <col min="12" max="14" width="9.140625" style="1" customWidth="1"/>
    <col min="15" max="15" width="9" style="1" customWidth="1"/>
    <col min="16" max="16" width="14.42578125" style="1" customWidth="1"/>
    <col min="17" max="17" width="12.5703125" style="1" customWidth="1"/>
    <col min="18" max="18" width="14" style="1" customWidth="1"/>
    <col min="19" max="24" width="10.42578125" style="1" customWidth="1"/>
    <col min="25" max="26" width="5.5703125" style="1" customWidth="1"/>
    <col min="27" max="27" width="10.28515625" style="1" customWidth="1"/>
    <col min="28" max="29" width="10.85546875" style="1" customWidth="1"/>
    <col min="30" max="30" width="12" style="1" customWidth="1"/>
    <col min="31" max="31" width="11.7109375" style="1" customWidth="1"/>
    <col min="32" max="32" width="14.5703125" style="1" customWidth="1"/>
    <col min="33" max="33" width="9.140625" style="1"/>
    <col min="34" max="34" width="12.85546875" style="1" customWidth="1"/>
    <col min="35" max="35" width="14.85546875" style="1" customWidth="1"/>
    <col min="36" max="36" width="9.7109375" style="1" bestFit="1" customWidth="1"/>
    <col min="37" max="16384" width="9.140625" style="1"/>
  </cols>
  <sheetData>
    <row r="1" spans="1:36" x14ac:dyDescent="0.25">
      <c r="AG1" s="1" t="s">
        <v>80</v>
      </c>
    </row>
    <row r="2" spans="1:36" x14ac:dyDescent="0.25">
      <c r="AG2" s="1" t="s">
        <v>56</v>
      </c>
    </row>
    <row r="4" spans="1:36" ht="44.25" customHeight="1" x14ac:dyDescent="0.25">
      <c r="A4" s="66" t="s">
        <v>75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</row>
    <row r="6" spans="1:36" ht="15" customHeight="1" x14ac:dyDescent="0.25">
      <c r="A6" s="51" t="s">
        <v>36</v>
      </c>
      <c r="B6" s="42" t="s">
        <v>26</v>
      </c>
      <c r="C6" s="42"/>
      <c r="D6" s="42"/>
      <c r="E6" s="42"/>
      <c r="F6" s="41" t="s">
        <v>27</v>
      </c>
      <c r="G6" s="41"/>
      <c r="H6" s="41"/>
      <c r="I6" s="41"/>
      <c r="J6" s="41"/>
      <c r="K6" s="42" t="s">
        <v>49</v>
      </c>
      <c r="L6" s="42" t="s">
        <v>34</v>
      </c>
      <c r="M6" s="42"/>
      <c r="N6" s="42"/>
      <c r="O6" s="42" t="s">
        <v>31</v>
      </c>
      <c r="P6" s="42" t="s">
        <v>55</v>
      </c>
      <c r="Q6" s="42"/>
      <c r="R6" s="42"/>
      <c r="S6" s="42" t="s">
        <v>35</v>
      </c>
      <c r="T6" s="42"/>
      <c r="U6" s="42"/>
      <c r="V6" s="42"/>
      <c r="W6" s="42"/>
      <c r="X6" s="42"/>
      <c r="Y6" s="42" t="s">
        <v>37</v>
      </c>
      <c r="Z6" s="42"/>
      <c r="AA6" s="42"/>
      <c r="AB6" s="56" t="s">
        <v>45</v>
      </c>
      <c r="AC6" s="56"/>
      <c r="AD6" s="56"/>
      <c r="AE6" s="56"/>
      <c r="AF6" s="69" t="s">
        <v>78</v>
      </c>
      <c r="AG6" s="42" t="s">
        <v>73</v>
      </c>
      <c r="AH6" s="42" t="s">
        <v>72</v>
      </c>
      <c r="AI6" s="63" t="s">
        <v>79</v>
      </c>
    </row>
    <row r="7" spans="1:36" ht="144" customHeight="1" x14ac:dyDescent="0.25">
      <c r="A7" s="67"/>
      <c r="B7" s="42"/>
      <c r="C7" s="42"/>
      <c r="D7" s="42"/>
      <c r="E7" s="42"/>
      <c r="F7" s="41"/>
      <c r="G7" s="41"/>
      <c r="H7" s="41"/>
      <c r="I7" s="41"/>
      <c r="J7" s="41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68" t="s">
        <v>41</v>
      </c>
      <c r="AC7" s="68" t="s">
        <v>42</v>
      </c>
      <c r="AD7" s="68" t="s">
        <v>43</v>
      </c>
      <c r="AE7" s="68" t="s">
        <v>44</v>
      </c>
      <c r="AF7" s="69"/>
      <c r="AG7" s="42"/>
      <c r="AH7" s="42"/>
      <c r="AI7" s="64"/>
    </row>
    <row r="8" spans="1:36" ht="25.5" customHeight="1" x14ac:dyDescent="0.25">
      <c r="A8" s="67"/>
      <c r="B8" s="41" t="s">
        <v>25</v>
      </c>
      <c r="C8" s="41"/>
      <c r="D8" s="41"/>
      <c r="E8" s="53" t="s">
        <v>24</v>
      </c>
      <c r="F8" s="41" t="s">
        <v>25</v>
      </c>
      <c r="G8" s="41"/>
      <c r="H8" s="41"/>
      <c r="I8" s="43" t="s">
        <v>40</v>
      </c>
      <c r="J8" s="38" t="s">
        <v>32</v>
      </c>
      <c r="K8" s="42"/>
      <c r="L8" s="38" t="s">
        <v>28</v>
      </c>
      <c r="M8" s="38" t="s">
        <v>29</v>
      </c>
      <c r="N8" s="57" t="s">
        <v>30</v>
      </c>
      <c r="O8" s="42"/>
      <c r="P8" s="70">
        <v>12381856.413951311</v>
      </c>
      <c r="Q8" s="71"/>
      <c r="R8" s="43" t="s">
        <v>20</v>
      </c>
      <c r="S8" s="48" t="s">
        <v>57</v>
      </c>
      <c r="T8" s="49"/>
      <c r="U8" s="50"/>
      <c r="V8" s="60" t="s">
        <v>59</v>
      </c>
      <c r="W8" s="61"/>
      <c r="X8" s="62"/>
      <c r="Y8" s="42" t="s">
        <v>25</v>
      </c>
      <c r="Z8" s="42"/>
      <c r="AA8" s="36" t="s">
        <v>64</v>
      </c>
      <c r="AB8" s="68"/>
      <c r="AC8" s="68"/>
      <c r="AD8" s="68"/>
      <c r="AE8" s="68"/>
      <c r="AF8" s="69"/>
      <c r="AG8" s="42"/>
      <c r="AH8" s="42"/>
      <c r="AI8" s="64"/>
    </row>
    <row r="9" spans="1:36" ht="21.75" customHeight="1" x14ac:dyDescent="0.25">
      <c r="A9" s="67"/>
      <c r="B9" s="51" t="s">
        <v>21</v>
      </c>
      <c r="C9" s="51" t="s">
        <v>22</v>
      </c>
      <c r="D9" s="51" t="s">
        <v>23</v>
      </c>
      <c r="E9" s="54"/>
      <c r="F9" s="51" t="s">
        <v>21</v>
      </c>
      <c r="G9" s="51" t="s">
        <v>22</v>
      </c>
      <c r="H9" s="51" t="s">
        <v>23</v>
      </c>
      <c r="I9" s="44"/>
      <c r="J9" s="39"/>
      <c r="K9" s="42"/>
      <c r="L9" s="39"/>
      <c r="M9" s="39"/>
      <c r="N9" s="58"/>
      <c r="O9" s="42"/>
      <c r="P9" s="3" t="s">
        <v>69</v>
      </c>
      <c r="Q9" s="3" t="s">
        <v>70</v>
      </c>
      <c r="R9" s="44"/>
      <c r="S9" s="42" t="s">
        <v>65</v>
      </c>
      <c r="T9" s="46" t="s">
        <v>66</v>
      </c>
      <c r="U9" s="46" t="s">
        <v>58</v>
      </c>
      <c r="V9" s="42" t="s">
        <v>65</v>
      </c>
      <c r="W9" s="46" t="s">
        <v>66</v>
      </c>
      <c r="X9" s="46" t="s">
        <v>58</v>
      </c>
      <c r="Y9" s="46" t="s">
        <v>38</v>
      </c>
      <c r="Z9" s="46" t="s">
        <v>39</v>
      </c>
      <c r="AA9" s="36"/>
      <c r="AB9" s="68"/>
      <c r="AC9" s="68"/>
      <c r="AD9" s="68"/>
      <c r="AE9" s="68"/>
      <c r="AF9" s="69"/>
      <c r="AG9" s="42"/>
      <c r="AH9" s="42"/>
      <c r="AI9" s="64"/>
    </row>
    <row r="10" spans="1:36" ht="54" customHeight="1" x14ac:dyDescent="0.25">
      <c r="A10" s="67"/>
      <c r="B10" s="52"/>
      <c r="C10" s="52"/>
      <c r="D10" s="52"/>
      <c r="E10" s="55"/>
      <c r="F10" s="52"/>
      <c r="G10" s="52"/>
      <c r="H10" s="52"/>
      <c r="I10" s="45"/>
      <c r="J10" s="40"/>
      <c r="K10" s="42"/>
      <c r="L10" s="40"/>
      <c r="M10" s="40"/>
      <c r="N10" s="59"/>
      <c r="O10" s="42"/>
      <c r="P10" s="4">
        <f>(1*P8)/O25</f>
        <v>154.07409397298895</v>
      </c>
      <c r="Q10" s="6" t="e">
        <f>(0.3*P8)/J25</f>
        <v>#DIV/0!</v>
      </c>
      <c r="R10" s="45"/>
      <c r="S10" s="42"/>
      <c r="T10" s="47"/>
      <c r="U10" s="47"/>
      <c r="V10" s="42"/>
      <c r="W10" s="47"/>
      <c r="X10" s="47"/>
      <c r="Y10" s="47"/>
      <c r="Z10" s="47"/>
      <c r="AA10" s="36"/>
      <c r="AB10" s="68"/>
      <c r="AC10" s="68"/>
      <c r="AD10" s="68"/>
      <c r="AE10" s="68"/>
      <c r="AF10" s="69"/>
      <c r="AG10" s="42"/>
      <c r="AH10" s="42"/>
      <c r="AI10" s="65"/>
    </row>
    <row r="11" spans="1:36" ht="15" customHeight="1" x14ac:dyDescent="0.25">
      <c r="A11" s="52"/>
      <c r="B11" s="15">
        <v>1</v>
      </c>
      <c r="C11" s="15">
        <v>2</v>
      </c>
      <c r="D11" s="15">
        <v>3</v>
      </c>
      <c r="E11" s="15" t="s">
        <v>46</v>
      </c>
      <c r="F11" s="15">
        <v>5</v>
      </c>
      <c r="G11" s="15">
        <v>6</v>
      </c>
      <c r="H11" s="15">
        <v>7</v>
      </c>
      <c r="I11" s="15" t="s">
        <v>47</v>
      </c>
      <c r="J11" s="15" t="s">
        <v>48</v>
      </c>
      <c r="K11" s="15" t="s">
        <v>50</v>
      </c>
      <c r="L11" s="15">
        <v>11</v>
      </c>
      <c r="M11" s="15">
        <v>12</v>
      </c>
      <c r="N11" s="15">
        <v>13</v>
      </c>
      <c r="O11" s="15">
        <v>14</v>
      </c>
      <c r="P11" s="15" t="s">
        <v>67</v>
      </c>
      <c r="Q11" s="15">
        <v>16</v>
      </c>
      <c r="R11" s="15" t="s">
        <v>52</v>
      </c>
      <c r="S11" s="15">
        <v>18</v>
      </c>
      <c r="T11" s="15">
        <v>19</v>
      </c>
      <c r="U11" s="16" t="s">
        <v>53</v>
      </c>
      <c r="V11" s="15">
        <v>21</v>
      </c>
      <c r="W11" s="15">
        <v>22</v>
      </c>
      <c r="X11" s="15" t="s">
        <v>54</v>
      </c>
      <c r="Y11" s="15">
        <v>24</v>
      </c>
      <c r="Z11" s="15">
        <v>25</v>
      </c>
      <c r="AA11" s="15" t="s">
        <v>60</v>
      </c>
      <c r="AB11" s="15">
        <v>27</v>
      </c>
      <c r="AC11" s="15">
        <v>28</v>
      </c>
      <c r="AD11" s="15">
        <v>29</v>
      </c>
      <c r="AE11" s="15">
        <v>30</v>
      </c>
      <c r="AF11" s="15" t="s">
        <v>61</v>
      </c>
      <c r="AG11" s="15">
        <v>32</v>
      </c>
      <c r="AH11" s="15">
        <v>33</v>
      </c>
      <c r="AI11" s="15">
        <v>34</v>
      </c>
    </row>
    <row r="12" spans="1:36" ht="15.75" customHeight="1" x14ac:dyDescent="0.25">
      <c r="A12" s="12" t="s">
        <v>2</v>
      </c>
      <c r="B12" s="3">
        <v>19</v>
      </c>
      <c r="C12" s="3">
        <v>7</v>
      </c>
      <c r="D12" s="3">
        <v>6</v>
      </c>
      <c r="E12" s="3">
        <f>SUM(B12:D12)</f>
        <v>32</v>
      </c>
      <c r="F12" s="5">
        <v>7.5</v>
      </c>
      <c r="G12" s="5">
        <v>7</v>
      </c>
      <c r="H12" s="5">
        <v>1</v>
      </c>
      <c r="I12" s="3">
        <f>SUM(F12:H12)</f>
        <v>15.5</v>
      </c>
      <c r="J12" s="3"/>
      <c r="K12" s="5">
        <f>I12/E12*100</f>
        <v>48.4375</v>
      </c>
      <c r="L12" s="3"/>
      <c r="M12" s="3" t="s">
        <v>68</v>
      </c>
      <c r="N12" s="3"/>
      <c r="O12" s="8">
        <v>7777</v>
      </c>
      <c r="P12" s="7">
        <f>$P$10*O12</f>
        <v>1198234.2288279349</v>
      </c>
      <c r="Q12" s="7">
        <v>0</v>
      </c>
      <c r="R12" s="7">
        <f>P12+Q12</f>
        <v>1198234.2288279349</v>
      </c>
      <c r="S12" s="14">
        <v>25559</v>
      </c>
      <c r="T12" s="14">
        <v>22602</v>
      </c>
      <c r="U12" s="18">
        <f>T12/S12*100</f>
        <v>88.430689776595329</v>
      </c>
      <c r="V12" s="14">
        <v>15698</v>
      </c>
      <c r="W12" s="14">
        <v>15069</v>
      </c>
      <c r="X12" s="20">
        <f>W12/V12*100</f>
        <v>95.993120142693328</v>
      </c>
      <c r="Y12" s="13">
        <v>3</v>
      </c>
      <c r="Z12" s="13">
        <v>5</v>
      </c>
      <c r="AA12" s="17">
        <f>Z12/Y12*100-100</f>
        <v>66.666666666666686</v>
      </c>
      <c r="AB12" s="13">
        <v>0.8</v>
      </c>
      <c r="AC12" s="13"/>
      <c r="AD12" s="13"/>
      <c r="AE12" s="13"/>
      <c r="AF12" s="7">
        <f>R12*AB12</f>
        <v>958587.383062348</v>
      </c>
      <c r="AG12" s="5">
        <f>AF12/$AF$25*100</f>
        <v>9.1821705083134812</v>
      </c>
      <c r="AH12" s="7">
        <f>$AF$26*AG12/100</f>
        <v>178335.78496121042</v>
      </c>
      <c r="AI12" s="33">
        <f>AH12+AF12</f>
        <v>1136923.1680235583</v>
      </c>
      <c r="AJ12" s="35"/>
    </row>
    <row r="13" spans="1:36" ht="15.75" customHeight="1" x14ac:dyDescent="0.25">
      <c r="A13" s="12" t="s">
        <v>4</v>
      </c>
      <c r="B13" s="3">
        <v>19</v>
      </c>
      <c r="C13" s="3">
        <v>7</v>
      </c>
      <c r="D13" s="3">
        <v>6</v>
      </c>
      <c r="E13" s="3">
        <f t="shared" ref="E13:E17" si="0">SUM(B13:D13)</f>
        <v>32</v>
      </c>
      <c r="F13" s="5">
        <v>7</v>
      </c>
      <c r="G13" s="5">
        <v>5.5</v>
      </c>
      <c r="H13" s="5">
        <v>2</v>
      </c>
      <c r="I13" s="3">
        <f t="shared" ref="I13:I23" si="1">SUM(F13:H13)</f>
        <v>14.5</v>
      </c>
      <c r="J13" s="3"/>
      <c r="K13" s="5">
        <f t="shared" ref="K13:K23" si="2">I13/E13*100</f>
        <v>45.3125</v>
      </c>
      <c r="L13" s="3"/>
      <c r="M13" s="3" t="s">
        <v>68</v>
      </c>
      <c r="N13" s="3"/>
      <c r="O13" s="8">
        <v>10873</v>
      </c>
      <c r="P13" s="7">
        <f t="shared" ref="P13:P23" si="3">$P$10*O13</f>
        <v>1675247.6237683089</v>
      </c>
      <c r="Q13" s="7">
        <v>0</v>
      </c>
      <c r="R13" s="7">
        <f t="shared" ref="R13:R18" si="4">P13+Q13</f>
        <v>1675247.6237683089</v>
      </c>
      <c r="S13" s="14">
        <v>30203</v>
      </c>
      <c r="T13" s="14">
        <v>23964</v>
      </c>
      <c r="U13" s="18">
        <f t="shared" ref="U13:U24" si="5">T13/S13*100</f>
        <v>79.343111611429322</v>
      </c>
      <c r="V13" s="14">
        <v>18051</v>
      </c>
      <c r="W13" s="14">
        <v>16546</v>
      </c>
      <c r="X13" s="20">
        <f t="shared" ref="X13:X24" si="6">W13/V13*100</f>
        <v>91.662511772200986</v>
      </c>
      <c r="Y13" s="13">
        <f>4+1</f>
        <v>5</v>
      </c>
      <c r="Z13" s="13">
        <v>8</v>
      </c>
      <c r="AA13" s="17">
        <f t="shared" ref="AA13:AA22" si="7">Z13/Y13*100-100</f>
        <v>60</v>
      </c>
      <c r="AB13" s="13">
        <v>0.8</v>
      </c>
      <c r="AC13" s="13"/>
      <c r="AD13" s="13"/>
      <c r="AE13" s="13"/>
      <c r="AF13" s="7">
        <f>R13*AB13</f>
        <v>1340198.0990146473</v>
      </c>
      <c r="AG13" s="5">
        <f t="shared" ref="AG13:AG24" si="8">AF13/$AF$25*100</f>
        <v>12.837564605489584</v>
      </c>
      <c r="AH13" s="7">
        <f t="shared" ref="AH13:AH24" si="9">$AF$26*AG13/100</f>
        <v>249330.71748530812</v>
      </c>
      <c r="AI13" s="33">
        <f t="shared" ref="AI13:AI24" si="10">AH13+AF13</f>
        <v>1589528.8164999555</v>
      </c>
      <c r="AJ13" s="35"/>
    </row>
    <row r="14" spans="1:36" ht="15" customHeight="1" x14ac:dyDescent="0.25">
      <c r="A14" s="12" t="s">
        <v>6</v>
      </c>
      <c r="B14" s="3">
        <v>19</v>
      </c>
      <c r="C14" s="3">
        <v>7</v>
      </c>
      <c r="D14" s="3">
        <v>6</v>
      </c>
      <c r="E14" s="3">
        <f t="shared" si="0"/>
        <v>32</v>
      </c>
      <c r="F14" s="5">
        <v>7.5</v>
      </c>
      <c r="G14" s="5">
        <v>5.5</v>
      </c>
      <c r="H14" s="5">
        <v>1</v>
      </c>
      <c r="I14" s="3">
        <f t="shared" si="1"/>
        <v>14</v>
      </c>
      <c r="J14" s="3"/>
      <c r="K14" s="5">
        <f t="shared" si="2"/>
        <v>43.75</v>
      </c>
      <c r="L14" s="3"/>
      <c r="M14" s="3" t="s">
        <v>68</v>
      </c>
      <c r="N14" s="3"/>
      <c r="O14" s="8">
        <v>4750</v>
      </c>
      <c r="P14" s="7">
        <f t="shared" si="3"/>
        <v>731851.94637169747</v>
      </c>
      <c r="Q14" s="7">
        <v>0</v>
      </c>
      <c r="R14" s="7">
        <f t="shared" si="4"/>
        <v>731851.94637169747</v>
      </c>
      <c r="S14" s="14">
        <v>13301</v>
      </c>
      <c r="T14" s="14">
        <v>10297</v>
      </c>
      <c r="U14" s="18">
        <f t="shared" si="5"/>
        <v>77.415231937448311</v>
      </c>
      <c r="V14" s="14">
        <v>12469</v>
      </c>
      <c r="W14" s="14">
        <v>4906</v>
      </c>
      <c r="X14" s="20">
        <f t="shared" si="6"/>
        <v>39.345577031036974</v>
      </c>
      <c r="Y14" s="3">
        <v>2</v>
      </c>
      <c r="Z14" s="3">
        <v>2</v>
      </c>
      <c r="AA14" s="25">
        <f t="shared" si="7"/>
        <v>0</v>
      </c>
      <c r="AB14" s="3">
        <v>0.8</v>
      </c>
      <c r="AC14" s="3"/>
      <c r="AD14" s="3"/>
      <c r="AE14" s="3"/>
      <c r="AF14" s="7">
        <f>R14*AB14</f>
        <v>585481.55709735805</v>
      </c>
      <c r="AG14" s="5">
        <f t="shared" si="8"/>
        <v>5.6082435276442117</v>
      </c>
      <c r="AH14" s="7">
        <f t="shared" si="9"/>
        <v>108923.10384026611</v>
      </c>
      <c r="AI14" s="33">
        <f t="shared" si="10"/>
        <v>694404.66093762417</v>
      </c>
      <c r="AJ14" s="35"/>
    </row>
    <row r="15" spans="1:36" ht="15.75" customHeight="1" x14ac:dyDescent="0.25">
      <c r="A15" s="12" t="s">
        <v>7</v>
      </c>
      <c r="B15" s="3">
        <v>19</v>
      </c>
      <c r="C15" s="3">
        <v>7</v>
      </c>
      <c r="D15" s="3">
        <v>6</v>
      </c>
      <c r="E15" s="3">
        <f t="shared" si="0"/>
        <v>32</v>
      </c>
      <c r="F15" s="5">
        <v>8.5</v>
      </c>
      <c r="G15" s="5">
        <v>5.5</v>
      </c>
      <c r="H15" s="5">
        <v>1</v>
      </c>
      <c r="I15" s="3">
        <f t="shared" si="1"/>
        <v>15</v>
      </c>
      <c r="J15" s="3"/>
      <c r="K15" s="5">
        <f t="shared" si="2"/>
        <v>46.875</v>
      </c>
      <c r="L15" s="3"/>
      <c r="M15" s="3" t="s">
        <v>68</v>
      </c>
      <c r="N15" s="3"/>
      <c r="O15" s="8">
        <v>5431</v>
      </c>
      <c r="P15" s="7">
        <f t="shared" si="3"/>
        <v>836776.40436730301</v>
      </c>
      <c r="Q15" s="7">
        <v>0</v>
      </c>
      <c r="R15" s="7">
        <f t="shared" si="4"/>
        <v>836776.40436730301</v>
      </c>
      <c r="S15" s="14">
        <v>12060.333333333334</v>
      </c>
      <c r="T15" s="14">
        <v>8847</v>
      </c>
      <c r="U15" s="18">
        <f t="shared" si="5"/>
        <v>73.356181421187912</v>
      </c>
      <c r="V15" s="14">
        <v>13765</v>
      </c>
      <c r="W15" s="14">
        <v>9560</v>
      </c>
      <c r="X15" s="20">
        <f t="shared" si="6"/>
        <v>69.451507446422085</v>
      </c>
      <c r="Y15" s="13">
        <v>3</v>
      </c>
      <c r="Z15" s="13">
        <v>5</v>
      </c>
      <c r="AA15" s="17">
        <f t="shared" si="7"/>
        <v>66.666666666666686</v>
      </c>
      <c r="AB15" s="13">
        <v>0.8</v>
      </c>
      <c r="AC15" s="13"/>
      <c r="AD15" s="13"/>
      <c r="AE15" s="13"/>
      <c r="AF15" s="7">
        <f>R15*AB15</f>
        <v>669421.12349384243</v>
      </c>
      <c r="AG15" s="5">
        <f t="shared" si="8"/>
        <v>6.4122885470812037</v>
      </c>
      <c r="AH15" s="7">
        <f t="shared" si="9"/>
        <v>124539.23725399689</v>
      </c>
      <c r="AI15" s="33">
        <f t="shared" si="10"/>
        <v>793960.36074783932</v>
      </c>
      <c r="AJ15" s="35"/>
    </row>
    <row r="16" spans="1:36" ht="15.75" customHeight="1" x14ac:dyDescent="0.25">
      <c r="A16" s="12" t="s">
        <v>8</v>
      </c>
      <c r="B16" s="3">
        <v>19</v>
      </c>
      <c r="C16" s="3">
        <v>7</v>
      </c>
      <c r="D16" s="3">
        <v>6</v>
      </c>
      <c r="E16" s="3">
        <f t="shared" si="0"/>
        <v>32</v>
      </c>
      <c r="F16" s="5">
        <v>7.5</v>
      </c>
      <c r="G16" s="5">
        <v>6.5</v>
      </c>
      <c r="H16" s="5">
        <v>2</v>
      </c>
      <c r="I16" s="3">
        <f t="shared" si="1"/>
        <v>16</v>
      </c>
      <c r="J16" s="3"/>
      <c r="K16" s="5">
        <f t="shared" si="2"/>
        <v>50</v>
      </c>
      <c r="L16" s="3"/>
      <c r="M16" s="3" t="s">
        <v>68</v>
      </c>
      <c r="N16" s="3"/>
      <c r="O16" s="8">
        <v>9632</v>
      </c>
      <c r="P16" s="7">
        <f t="shared" si="3"/>
        <v>1484041.6731478295</v>
      </c>
      <c r="Q16" s="7">
        <v>0</v>
      </c>
      <c r="R16" s="7">
        <f t="shared" si="4"/>
        <v>1484041.6731478295</v>
      </c>
      <c r="S16" s="14">
        <v>41889</v>
      </c>
      <c r="T16" s="14">
        <v>21294</v>
      </c>
      <c r="U16" s="18">
        <f t="shared" si="5"/>
        <v>50.834347919501546</v>
      </c>
      <c r="V16" s="14">
        <v>18614</v>
      </c>
      <c r="W16" s="14">
        <v>10894</v>
      </c>
      <c r="X16" s="20">
        <f t="shared" si="6"/>
        <v>58.52584076501558</v>
      </c>
      <c r="Y16" s="13">
        <v>4</v>
      </c>
      <c r="Z16" s="13">
        <v>2</v>
      </c>
      <c r="AA16" s="25">
        <f t="shared" si="7"/>
        <v>-50</v>
      </c>
      <c r="AB16" s="13"/>
      <c r="AC16" s="13"/>
      <c r="AD16" s="13">
        <v>0.9</v>
      </c>
      <c r="AE16" s="13"/>
      <c r="AF16" s="7">
        <f>R16*AD16</f>
        <v>1335637.5058330465</v>
      </c>
      <c r="AG16" s="5">
        <f t="shared" si="8"/>
        <v>12.793879340116352</v>
      </c>
      <c r="AH16" s="7">
        <f t="shared" si="9"/>
        <v>248482.26383434178</v>
      </c>
      <c r="AI16" s="33">
        <f t="shared" si="10"/>
        <v>1584119.7696673884</v>
      </c>
      <c r="AJ16" s="35"/>
    </row>
    <row r="17" spans="1:36" ht="15.75" customHeight="1" x14ac:dyDescent="0.25">
      <c r="A17" s="12" t="s">
        <v>18</v>
      </c>
      <c r="B17" s="3">
        <v>19</v>
      </c>
      <c r="C17" s="3">
        <v>7</v>
      </c>
      <c r="D17" s="3">
        <v>6</v>
      </c>
      <c r="E17" s="3">
        <f t="shared" si="0"/>
        <v>32</v>
      </c>
      <c r="F17" s="5">
        <v>9</v>
      </c>
      <c r="G17" s="5">
        <v>5</v>
      </c>
      <c r="H17" s="5">
        <v>1</v>
      </c>
      <c r="I17" s="3">
        <f t="shared" si="1"/>
        <v>15</v>
      </c>
      <c r="J17" s="3"/>
      <c r="K17" s="5">
        <f t="shared" si="2"/>
        <v>46.875</v>
      </c>
      <c r="L17" s="3"/>
      <c r="M17" s="3" t="s">
        <v>68</v>
      </c>
      <c r="N17" s="3"/>
      <c r="O17" s="8">
        <v>6444</v>
      </c>
      <c r="P17" s="7">
        <f t="shared" si="3"/>
        <v>992853.46156194073</v>
      </c>
      <c r="Q17" s="7">
        <v>0</v>
      </c>
      <c r="R17" s="7">
        <f t="shared" si="4"/>
        <v>992853.46156194073</v>
      </c>
      <c r="S17" s="14">
        <v>15249</v>
      </c>
      <c r="T17" s="14">
        <v>14281</v>
      </c>
      <c r="U17" s="21">
        <f t="shared" si="5"/>
        <v>93.652042756902091</v>
      </c>
      <c r="V17" s="14">
        <v>8076</v>
      </c>
      <c r="W17" s="14">
        <v>7960</v>
      </c>
      <c r="X17" s="22">
        <f t="shared" si="6"/>
        <v>98.563645368994557</v>
      </c>
      <c r="Y17" s="13">
        <v>4</v>
      </c>
      <c r="Z17" s="13">
        <v>10</v>
      </c>
      <c r="AA17" s="17">
        <f t="shared" si="7"/>
        <v>150</v>
      </c>
      <c r="AB17" s="13"/>
      <c r="AC17" s="13"/>
      <c r="AD17" s="13"/>
      <c r="AE17" s="13">
        <v>0.9</v>
      </c>
      <c r="AF17" s="7">
        <f>R17*AE17</f>
        <v>893568.11540574662</v>
      </c>
      <c r="AG17" s="5">
        <f t="shared" si="8"/>
        <v>8.5593603060329908</v>
      </c>
      <c r="AH17" s="7">
        <f t="shared" si="9"/>
        <v>166239.58764000188</v>
      </c>
      <c r="AI17" s="33">
        <f t="shared" si="10"/>
        <v>1059807.7030457484</v>
      </c>
      <c r="AJ17" s="35"/>
    </row>
    <row r="18" spans="1:36" ht="15.75" customHeight="1" x14ac:dyDescent="0.25">
      <c r="A18" s="12" t="s">
        <v>9</v>
      </c>
      <c r="B18" s="3">
        <v>19</v>
      </c>
      <c r="C18" s="3">
        <v>7</v>
      </c>
      <c r="D18" s="3">
        <v>6</v>
      </c>
      <c r="E18" s="3">
        <f>SUM(B18:D18)</f>
        <v>32</v>
      </c>
      <c r="F18" s="5">
        <v>7.5</v>
      </c>
      <c r="G18" s="5">
        <v>6.5</v>
      </c>
      <c r="H18" s="5">
        <v>1</v>
      </c>
      <c r="I18" s="3">
        <f t="shared" si="1"/>
        <v>15</v>
      </c>
      <c r="J18" s="3"/>
      <c r="K18" s="5">
        <f t="shared" si="2"/>
        <v>46.875</v>
      </c>
      <c r="L18" s="3"/>
      <c r="M18" s="3" t="s">
        <v>68</v>
      </c>
      <c r="N18" s="3"/>
      <c r="O18" s="8">
        <v>11228</v>
      </c>
      <c r="P18" s="7">
        <f t="shared" si="3"/>
        <v>1729943.9271287199</v>
      </c>
      <c r="Q18" s="7">
        <v>0</v>
      </c>
      <c r="R18" s="7">
        <f t="shared" si="4"/>
        <v>1729943.9271287199</v>
      </c>
      <c r="S18" s="14">
        <v>25441.333333333332</v>
      </c>
      <c r="T18" s="14">
        <v>23346</v>
      </c>
      <c r="U18" s="18">
        <f t="shared" si="5"/>
        <v>91.764058487500648</v>
      </c>
      <c r="V18" s="14">
        <v>18238</v>
      </c>
      <c r="W18" s="14">
        <v>13831</v>
      </c>
      <c r="X18" s="20">
        <f t="shared" si="6"/>
        <v>75.836166246298944</v>
      </c>
      <c r="Y18" s="13">
        <f>2+1</f>
        <v>3</v>
      </c>
      <c r="Z18" s="13">
        <v>6</v>
      </c>
      <c r="AA18" s="17">
        <f t="shared" si="7"/>
        <v>100</v>
      </c>
      <c r="AB18" s="13">
        <v>0.8</v>
      </c>
      <c r="AC18" s="13"/>
      <c r="AD18" s="13"/>
      <c r="AE18" s="13"/>
      <c r="AF18" s="7">
        <f>R18*AB18</f>
        <v>1383955.1417029761</v>
      </c>
      <c r="AG18" s="5">
        <f t="shared" si="8"/>
        <v>13.256707016502991</v>
      </c>
      <c r="AH18" s="7">
        <f t="shared" si="9"/>
        <v>257471.2862986332</v>
      </c>
      <c r="AI18" s="33">
        <f t="shared" si="10"/>
        <v>1641426.4280016092</v>
      </c>
      <c r="AJ18" s="35"/>
    </row>
    <row r="19" spans="1:36" ht="15.75" customHeight="1" x14ac:dyDescent="0.25">
      <c r="A19" s="12" t="s">
        <v>10</v>
      </c>
      <c r="B19" s="3">
        <v>19</v>
      </c>
      <c r="C19" s="3">
        <v>7</v>
      </c>
      <c r="D19" s="3">
        <v>6</v>
      </c>
      <c r="E19" s="3">
        <f t="shared" ref="E19:E23" si="11">SUM(B19:D19)</f>
        <v>32</v>
      </c>
      <c r="F19" s="5">
        <v>8</v>
      </c>
      <c r="G19" s="5">
        <v>4.5</v>
      </c>
      <c r="H19" s="5">
        <v>1</v>
      </c>
      <c r="I19" s="3">
        <f t="shared" si="1"/>
        <v>13.5</v>
      </c>
      <c r="J19" s="3"/>
      <c r="K19" s="5">
        <f t="shared" si="2"/>
        <v>42.1875</v>
      </c>
      <c r="L19" s="3"/>
      <c r="M19" s="3" t="s">
        <v>68</v>
      </c>
      <c r="N19" s="3"/>
      <c r="O19" s="8">
        <v>7052</v>
      </c>
      <c r="P19" s="7">
        <f t="shared" si="3"/>
        <v>1086530.510697518</v>
      </c>
      <c r="Q19" s="7">
        <v>0</v>
      </c>
      <c r="R19" s="7">
        <f t="shared" ref="R19:R23" si="12">P19+Q19</f>
        <v>1086530.510697518</v>
      </c>
      <c r="S19" s="14">
        <v>16251</v>
      </c>
      <c r="T19" s="14">
        <v>13876</v>
      </c>
      <c r="U19" s="18">
        <f t="shared" si="5"/>
        <v>85.385514737554615</v>
      </c>
      <c r="V19" s="14">
        <v>13792</v>
      </c>
      <c r="W19" s="14">
        <v>10048</v>
      </c>
      <c r="X19" s="20">
        <f t="shared" si="6"/>
        <v>72.853828306264504</v>
      </c>
      <c r="Y19" s="13">
        <v>4</v>
      </c>
      <c r="Z19" s="13">
        <v>3</v>
      </c>
      <c r="AA19" s="25">
        <f t="shared" si="7"/>
        <v>-25</v>
      </c>
      <c r="AB19" s="13"/>
      <c r="AC19" s="13"/>
      <c r="AD19" s="13">
        <v>0.9</v>
      </c>
      <c r="AE19" s="13"/>
      <c r="AF19" s="7">
        <f>R19*AD19</f>
        <v>977877.45962776628</v>
      </c>
      <c r="AG19" s="5">
        <f t="shared" si="8"/>
        <v>9.3669473740137601</v>
      </c>
      <c r="AH19" s="7">
        <f t="shared" si="9"/>
        <v>181924.51459300026</v>
      </c>
      <c r="AI19" s="33">
        <f t="shared" si="10"/>
        <v>1159801.9742207665</v>
      </c>
      <c r="AJ19" s="35"/>
    </row>
    <row r="20" spans="1:36" ht="15.75" customHeight="1" x14ac:dyDescent="0.25">
      <c r="A20" s="12" t="s">
        <v>12</v>
      </c>
      <c r="B20" s="3">
        <v>19</v>
      </c>
      <c r="C20" s="3">
        <v>7</v>
      </c>
      <c r="D20" s="3">
        <v>6</v>
      </c>
      <c r="E20" s="3">
        <f t="shared" si="11"/>
        <v>32</v>
      </c>
      <c r="F20" s="5">
        <v>9</v>
      </c>
      <c r="G20" s="5">
        <v>6</v>
      </c>
      <c r="H20" s="5">
        <v>2</v>
      </c>
      <c r="I20" s="3">
        <f t="shared" si="1"/>
        <v>17</v>
      </c>
      <c r="J20" s="3"/>
      <c r="K20" s="5">
        <f t="shared" si="2"/>
        <v>53.125</v>
      </c>
      <c r="L20" s="3"/>
      <c r="M20" s="3" t="s">
        <v>68</v>
      </c>
      <c r="N20" s="3"/>
      <c r="O20" s="8">
        <v>5634</v>
      </c>
      <c r="P20" s="7">
        <f t="shared" si="3"/>
        <v>868053.44544381974</v>
      </c>
      <c r="Q20" s="7">
        <v>0</v>
      </c>
      <c r="R20" s="7">
        <f t="shared" si="12"/>
        <v>868053.44544381974</v>
      </c>
      <c r="S20" s="14">
        <v>11792</v>
      </c>
      <c r="T20" s="14">
        <v>4118</v>
      </c>
      <c r="U20" s="18">
        <f t="shared" si="5"/>
        <v>34.92198100407056</v>
      </c>
      <c r="V20" s="14">
        <v>13307</v>
      </c>
      <c r="W20" s="14">
        <v>3326</v>
      </c>
      <c r="X20" s="20">
        <f t="shared" si="6"/>
        <v>24.994363868640566</v>
      </c>
      <c r="Y20" s="13">
        <v>3</v>
      </c>
      <c r="Z20" s="13">
        <v>4</v>
      </c>
      <c r="AA20" s="17">
        <f t="shared" si="7"/>
        <v>33.333333333333314</v>
      </c>
      <c r="AB20" s="13">
        <v>0.8</v>
      </c>
      <c r="AC20" s="13"/>
      <c r="AD20" s="13"/>
      <c r="AE20" s="13"/>
      <c r="AF20" s="7">
        <f>R20*AB20</f>
        <v>694442.75635505584</v>
      </c>
      <c r="AG20" s="5">
        <f t="shared" si="8"/>
        <v>6.6519671652099985</v>
      </c>
      <c r="AH20" s="7">
        <f t="shared" si="9"/>
        <v>129194.26674443355</v>
      </c>
      <c r="AI20" s="33">
        <f t="shared" si="10"/>
        <v>823637.02309948939</v>
      </c>
      <c r="AJ20" s="35"/>
    </row>
    <row r="21" spans="1:36" ht="15.75" customHeight="1" x14ac:dyDescent="0.25">
      <c r="A21" s="12" t="s">
        <v>14</v>
      </c>
      <c r="B21" s="3">
        <v>19</v>
      </c>
      <c r="C21" s="3">
        <v>7</v>
      </c>
      <c r="D21" s="3">
        <v>6</v>
      </c>
      <c r="E21" s="3">
        <f t="shared" si="11"/>
        <v>32</v>
      </c>
      <c r="F21" s="5">
        <v>8</v>
      </c>
      <c r="G21" s="5">
        <v>4</v>
      </c>
      <c r="H21" s="5">
        <v>1</v>
      </c>
      <c r="I21" s="3">
        <f t="shared" si="1"/>
        <v>13</v>
      </c>
      <c r="J21" s="3"/>
      <c r="K21" s="5">
        <f t="shared" si="2"/>
        <v>40.625</v>
      </c>
      <c r="L21" s="3"/>
      <c r="M21" s="3" t="s">
        <v>68</v>
      </c>
      <c r="N21" s="3"/>
      <c r="O21" s="8">
        <v>5373</v>
      </c>
      <c r="P21" s="7">
        <f t="shared" si="3"/>
        <v>827840.10691686964</v>
      </c>
      <c r="Q21" s="7">
        <v>0</v>
      </c>
      <c r="R21" s="7">
        <f t="shared" si="12"/>
        <v>827840.10691686964</v>
      </c>
      <c r="S21" s="14">
        <v>14481</v>
      </c>
      <c r="T21" s="14">
        <v>12058</v>
      </c>
      <c r="U21" s="18">
        <f t="shared" si="5"/>
        <v>83.267730129134733</v>
      </c>
      <c r="V21" s="14">
        <v>10694</v>
      </c>
      <c r="W21" s="14">
        <v>7172</v>
      </c>
      <c r="X21" s="20">
        <f t="shared" si="6"/>
        <v>67.065644286515806</v>
      </c>
      <c r="Y21" s="13">
        <f>5+1</f>
        <v>6</v>
      </c>
      <c r="Z21" s="13">
        <v>2</v>
      </c>
      <c r="AA21" s="25">
        <f t="shared" si="7"/>
        <v>-66.666666666666671</v>
      </c>
      <c r="AB21" s="13"/>
      <c r="AC21" s="13"/>
      <c r="AD21" s="13">
        <v>0.9</v>
      </c>
      <c r="AE21" s="13"/>
      <c r="AF21" s="7">
        <f>R21*AD21</f>
        <v>745056.09622518264</v>
      </c>
      <c r="AG21" s="5">
        <f t="shared" si="8"/>
        <v>7.1367850596392408</v>
      </c>
      <c r="AH21" s="7">
        <f t="shared" si="9"/>
        <v>138610.38243167757</v>
      </c>
      <c r="AI21" s="33">
        <f t="shared" si="10"/>
        <v>883666.47865686018</v>
      </c>
      <c r="AJ21" s="35"/>
    </row>
    <row r="22" spans="1:36" ht="15.75" customHeight="1" x14ac:dyDescent="0.25">
      <c r="A22" s="12" t="s">
        <v>15</v>
      </c>
      <c r="B22" s="3">
        <v>19</v>
      </c>
      <c r="C22" s="3">
        <v>7</v>
      </c>
      <c r="D22" s="3">
        <v>6</v>
      </c>
      <c r="E22" s="3">
        <f t="shared" si="11"/>
        <v>32</v>
      </c>
      <c r="F22" s="5">
        <v>5.5</v>
      </c>
      <c r="G22" s="5">
        <v>4</v>
      </c>
      <c r="H22" s="5">
        <v>1</v>
      </c>
      <c r="I22" s="3">
        <f t="shared" si="1"/>
        <v>10.5</v>
      </c>
      <c r="J22" s="3"/>
      <c r="K22" s="5">
        <f t="shared" si="2"/>
        <v>32.8125</v>
      </c>
      <c r="L22" s="3" t="s">
        <v>68</v>
      </c>
      <c r="M22" s="3"/>
      <c r="N22" s="3"/>
      <c r="O22" s="8"/>
      <c r="P22" s="7">
        <f t="shared" si="3"/>
        <v>0</v>
      </c>
      <c r="Q22" s="7">
        <v>0</v>
      </c>
      <c r="R22" s="7">
        <f t="shared" si="12"/>
        <v>0</v>
      </c>
      <c r="S22" s="14">
        <v>13344</v>
      </c>
      <c r="T22" s="14">
        <v>11174</v>
      </c>
      <c r="U22" s="18">
        <f t="shared" si="5"/>
        <v>83.738009592326136</v>
      </c>
      <c r="V22" s="14">
        <v>11178</v>
      </c>
      <c r="W22" s="14">
        <v>5160</v>
      </c>
      <c r="X22" s="20">
        <f t="shared" si="6"/>
        <v>46.162104133118625</v>
      </c>
      <c r="Y22" s="13">
        <v>3</v>
      </c>
      <c r="Z22" s="13">
        <v>6</v>
      </c>
      <c r="AA22" s="17">
        <f t="shared" si="7"/>
        <v>100</v>
      </c>
      <c r="AB22" s="13">
        <v>0.8</v>
      </c>
      <c r="AC22" s="13"/>
      <c r="AD22" s="13"/>
      <c r="AE22" s="13"/>
      <c r="AF22" s="26">
        <f>R22*AB22</f>
        <v>0</v>
      </c>
      <c r="AG22" s="5">
        <f t="shared" si="8"/>
        <v>0</v>
      </c>
      <c r="AH22" s="7">
        <f t="shared" si="9"/>
        <v>0</v>
      </c>
      <c r="AI22" s="33">
        <f t="shared" si="10"/>
        <v>0</v>
      </c>
      <c r="AJ22" s="35"/>
    </row>
    <row r="23" spans="1:36" ht="15.75" customHeight="1" x14ac:dyDescent="0.25">
      <c r="A23" s="12" t="s">
        <v>16</v>
      </c>
      <c r="B23" s="3">
        <v>19</v>
      </c>
      <c r="C23" s="3">
        <v>7</v>
      </c>
      <c r="D23" s="3">
        <v>6</v>
      </c>
      <c r="E23" s="3">
        <f t="shared" si="11"/>
        <v>32</v>
      </c>
      <c r="F23" s="5">
        <v>8</v>
      </c>
      <c r="G23" s="5">
        <v>5</v>
      </c>
      <c r="H23" s="5">
        <v>0</v>
      </c>
      <c r="I23" s="3">
        <f t="shared" si="1"/>
        <v>13</v>
      </c>
      <c r="J23" s="3"/>
      <c r="K23" s="5">
        <f t="shared" si="2"/>
        <v>40.625</v>
      </c>
      <c r="L23" s="3"/>
      <c r="M23" s="3" t="s">
        <v>68</v>
      </c>
      <c r="N23" s="3"/>
      <c r="O23" s="8">
        <v>6169</v>
      </c>
      <c r="P23" s="7">
        <f t="shared" si="3"/>
        <v>950483.08571936877</v>
      </c>
      <c r="Q23" s="7">
        <v>0</v>
      </c>
      <c r="R23" s="7">
        <f t="shared" si="12"/>
        <v>950483.08571936877</v>
      </c>
      <c r="S23" s="14">
        <v>15412</v>
      </c>
      <c r="T23" s="14">
        <v>13076</v>
      </c>
      <c r="U23" s="18">
        <f t="shared" si="5"/>
        <v>84.842979496496241</v>
      </c>
      <c r="V23" s="14">
        <v>16538</v>
      </c>
      <c r="W23" s="14">
        <v>12966</v>
      </c>
      <c r="X23" s="20">
        <f t="shared" si="6"/>
        <v>78.401257709517481</v>
      </c>
      <c r="Y23" s="13">
        <v>3</v>
      </c>
      <c r="Z23" s="13">
        <v>3</v>
      </c>
      <c r="AA23" s="25">
        <f>Z23/Y23*100-100</f>
        <v>0</v>
      </c>
      <c r="AB23" s="13"/>
      <c r="AC23" s="13"/>
      <c r="AD23" s="13">
        <v>0.9</v>
      </c>
      <c r="AE23" s="13"/>
      <c r="AF23" s="7">
        <f>R23*AD23</f>
        <v>855434.77714743186</v>
      </c>
      <c r="AG23" s="5">
        <f t="shared" si="8"/>
        <v>8.1940865499561646</v>
      </c>
      <c r="AH23" s="7">
        <f t="shared" si="9"/>
        <v>159145.25390303723</v>
      </c>
      <c r="AI23" s="33">
        <f t="shared" si="10"/>
        <v>1014580.031050469</v>
      </c>
      <c r="AJ23" s="35"/>
    </row>
    <row r="24" spans="1:36" ht="15.75" customHeight="1" x14ac:dyDescent="0.25">
      <c r="A24" s="12" t="s">
        <v>11</v>
      </c>
      <c r="B24" s="3">
        <v>19</v>
      </c>
      <c r="C24" s="3">
        <v>7</v>
      </c>
      <c r="D24" s="3">
        <v>6</v>
      </c>
      <c r="E24" s="3">
        <f>SUM(B24:D24)</f>
        <v>32</v>
      </c>
      <c r="F24" s="5">
        <v>7</v>
      </c>
      <c r="G24" s="5">
        <v>1</v>
      </c>
      <c r="H24" s="5">
        <v>1</v>
      </c>
      <c r="I24" s="3">
        <f>SUM(F24:H24)</f>
        <v>9</v>
      </c>
      <c r="J24" s="3"/>
      <c r="K24" s="5">
        <f>I24/E24*100</f>
        <v>28.125</v>
      </c>
      <c r="L24" s="3" t="s">
        <v>68</v>
      </c>
      <c r="M24" s="3"/>
      <c r="N24" s="3"/>
      <c r="O24" s="8"/>
      <c r="P24" s="7">
        <f>$P$10*O24</f>
        <v>0</v>
      </c>
      <c r="Q24" s="7">
        <v>0</v>
      </c>
      <c r="R24" s="7">
        <f>P24+Q24</f>
        <v>0</v>
      </c>
      <c r="S24" s="14">
        <v>4471</v>
      </c>
      <c r="T24" s="14">
        <v>1362</v>
      </c>
      <c r="U24" s="18">
        <f t="shared" si="5"/>
        <v>30.462983672556476</v>
      </c>
      <c r="V24" s="14">
        <v>3505</v>
      </c>
      <c r="W24" s="14">
        <v>670</v>
      </c>
      <c r="X24" s="20">
        <f t="shared" si="6"/>
        <v>19.115549215406563</v>
      </c>
      <c r="Y24" s="13">
        <v>0</v>
      </c>
      <c r="Z24" s="13">
        <v>1</v>
      </c>
      <c r="AA24" s="17"/>
      <c r="AB24" s="13">
        <v>0.8</v>
      </c>
      <c r="AC24" s="13"/>
      <c r="AD24" s="13"/>
      <c r="AE24" s="13"/>
      <c r="AF24" s="26">
        <f>R24*AB24</f>
        <v>0</v>
      </c>
      <c r="AG24" s="5">
        <f t="shared" si="8"/>
        <v>0</v>
      </c>
      <c r="AH24" s="7">
        <f t="shared" si="9"/>
        <v>0</v>
      </c>
      <c r="AI24" s="33">
        <f t="shared" si="10"/>
        <v>0</v>
      </c>
      <c r="AJ24" s="35"/>
    </row>
    <row r="25" spans="1:36" s="11" customFormat="1" x14ac:dyDescent="0.25">
      <c r="A25" s="27" t="s">
        <v>20</v>
      </c>
      <c r="B25" s="27"/>
      <c r="C25" s="27"/>
      <c r="D25" s="27"/>
      <c r="E25" s="27"/>
      <c r="F25" s="27"/>
      <c r="G25" s="27"/>
      <c r="H25" s="27"/>
      <c r="I25" s="27"/>
      <c r="J25" s="28">
        <f>SUM(J12:J23)</f>
        <v>0</v>
      </c>
      <c r="K25" s="27"/>
      <c r="L25" s="28">
        <v>2</v>
      </c>
      <c r="M25" s="28">
        <v>8</v>
      </c>
      <c r="N25" s="28">
        <v>0</v>
      </c>
      <c r="O25" s="29">
        <f>SUM(O12:O23)</f>
        <v>80363</v>
      </c>
      <c r="P25" s="30">
        <f>SUM(P12:P24)</f>
        <v>12381856.413951309</v>
      </c>
      <c r="Q25" s="30">
        <f t="shared" ref="Q25:R25" si="13">SUM(Q12:Q24)</f>
        <v>0</v>
      </c>
      <c r="R25" s="30">
        <f t="shared" si="13"/>
        <v>12381856.413951309</v>
      </c>
      <c r="S25" s="27"/>
      <c r="T25" s="27"/>
      <c r="U25" s="27"/>
      <c r="V25" s="27"/>
      <c r="W25" s="27"/>
      <c r="X25" s="27"/>
      <c r="Y25" s="27"/>
      <c r="Z25" s="27"/>
      <c r="AA25" s="31"/>
      <c r="AB25" s="27"/>
      <c r="AC25" s="27"/>
      <c r="AD25" s="27"/>
      <c r="AE25" s="27"/>
      <c r="AF25" s="30">
        <f>SUM(AF12:AF24)</f>
        <v>10439660.014965404</v>
      </c>
      <c r="AG25" s="21">
        <f>SUM(AG12:AG24)</f>
        <v>99.999999999999986</v>
      </c>
      <c r="AH25" s="30">
        <f t="shared" ref="AH25:AI25" si="14">SUM(AH12:AH24)</f>
        <v>1942196.3989859072</v>
      </c>
      <c r="AI25" s="30">
        <f t="shared" si="14"/>
        <v>12381856.413951308</v>
      </c>
      <c r="AJ25" s="35"/>
    </row>
    <row r="26" spans="1:36" x14ac:dyDescent="0.25">
      <c r="A26" s="2" t="s">
        <v>74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34"/>
      <c r="Q26" s="33"/>
      <c r="R26" s="32">
        <f>R25-P8</f>
        <v>0</v>
      </c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32">
        <f>P8-AF25</f>
        <v>1942196.3989859074</v>
      </c>
      <c r="AG26" s="2"/>
      <c r="AH26" s="33">
        <f>AF26-AH25</f>
        <v>0</v>
      </c>
      <c r="AI26" s="33">
        <f>P8-AI25</f>
        <v>0</v>
      </c>
    </row>
  </sheetData>
  <mergeCells count="47">
    <mergeCell ref="A4:AI4"/>
    <mergeCell ref="AG6:AG10"/>
    <mergeCell ref="AH6:AH10"/>
    <mergeCell ref="AI6:AI10"/>
    <mergeCell ref="A6:A11"/>
    <mergeCell ref="B6:E7"/>
    <mergeCell ref="F6:J7"/>
    <mergeCell ref="K6:K10"/>
    <mergeCell ref="L6:N7"/>
    <mergeCell ref="B8:D8"/>
    <mergeCell ref="E8:E10"/>
    <mergeCell ref="F8:H8"/>
    <mergeCell ref="I8:I10"/>
    <mergeCell ref="M8:M10"/>
    <mergeCell ref="N8:N10"/>
    <mergeCell ref="B9:B10"/>
    <mergeCell ref="C9:C10"/>
    <mergeCell ref="D9:D10"/>
    <mergeCell ref="F9:F10"/>
    <mergeCell ref="G9:G10"/>
    <mergeCell ref="S6:X7"/>
    <mergeCell ref="X9:X10"/>
    <mergeCell ref="W9:W10"/>
    <mergeCell ref="S8:U8"/>
    <mergeCell ref="V8:X8"/>
    <mergeCell ref="T9:T10"/>
    <mergeCell ref="U9:U10"/>
    <mergeCell ref="V9:V10"/>
    <mergeCell ref="H9:H10"/>
    <mergeCell ref="S9:S10"/>
    <mergeCell ref="J8:J10"/>
    <mergeCell ref="L8:L10"/>
    <mergeCell ref="AB6:AE6"/>
    <mergeCell ref="AF6:AF10"/>
    <mergeCell ref="AB7:AB10"/>
    <mergeCell ref="AC7:AC10"/>
    <mergeCell ref="AD7:AD10"/>
    <mergeCell ref="AE7:AE10"/>
    <mergeCell ref="P8:Q8"/>
    <mergeCell ref="R8:R10"/>
    <mergeCell ref="P6:R7"/>
    <mergeCell ref="O6:O10"/>
    <mergeCell ref="Y6:AA7"/>
    <mergeCell ref="Y9:Y10"/>
    <mergeCell ref="Z9:Z10"/>
    <mergeCell ref="AA8:AA10"/>
    <mergeCell ref="Y8:Z8"/>
  </mergeCells>
  <pageMargins left="0.70866141732283472" right="0.11811023622047245" top="0.74803149606299213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ПНФ АПП</vt:lpstr>
      <vt:lpstr>ПНФ по всем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2025-01-05T04:57:23Z</dcterms:modified>
</cp:coreProperties>
</file>